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eja\Desktop\Balance\"/>
    </mc:Choice>
  </mc:AlternateContent>
  <xr:revisionPtr revIDLastSave="0" documentId="13_ncr:1_{62C16F69-5AE0-46C9-AB6E-FEBC5CF85D5A}" xr6:coauthVersionLast="46" xr6:coauthVersionMax="46" xr10:uidLastSave="{00000000-0000-0000-0000-000000000000}"/>
  <bookViews>
    <workbookView xWindow="-120" yWindow="-120" windowWidth="20730" windowHeight="11160" xr2:uid="{BB51BD20-48C0-406C-9153-C1A5B09B44B5}"/>
  </bookViews>
  <sheets>
    <sheet name="Ppto Jamboree Nacional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0" i="2" l="1"/>
  <c r="H28" i="2"/>
  <c r="K143" i="2"/>
  <c r="K142" i="2"/>
  <c r="K141" i="2"/>
  <c r="H140" i="2"/>
  <c r="K140" i="2" s="1"/>
  <c r="H139" i="2"/>
  <c r="H138" i="2"/>
  <c r="K137" i="2"/>
  <c r="H136" i="2"/>
  <c r="K136" i="2" s="1"/>
  <c r="K135" i="2"/>
  <c r="K134" i="2"/>
  <c r="K133" i="2"/>
  <c r="K132" i="2"/>
  <c r="K131" i="2"/>
  <c r="H130" i="2"/>
  <c r="H129" i="2"/>
  <c r="K129" i="2" s="1"/>
  <c r="H128" i="2"/>
  <c r="K127" i="2"/>
  <c r="K126" i="2"/>
  <c r="K125" i="2"/>
  <c r="K124" i="2"/>
  <c r="K123" i="2"/>
  <c r="K122" i="2"/>
  <c r="K121" i="2"/>
  <c r="K120" i="2"/>
  <c r="H119" i="2"/>
  <c r="K119" i="2" s="1"/>
  <c r="H118" i="2"/>
  <c r="K117" i="2"/>
  <c r="K116" i="2"/>
  <c r="K115" i="2"/>
  <c r="K114" i="2"/>
  <c r="K113" i="2"/>
  <c r="K112" i="2"/>
  <c r="K111" i="2"/>
  <c r="K110" i="2"/>
  <c r="K109" i="2"/>
  <c r="K108" i="2"/>
  <c r="K107" i="2"/>
  <c r="K106" i="2"/>
  <c r="K105" i="2"/>
  <c r="K104" i="2"/>
  <c r="K103" i="2"/>
  <c r="K102" i="2"/>
  <c r="K101" i="2"/>
  <c r="K100" i="2"/>
  <c r="K99" i="2"/>
  <c r="K97" i="2"/>
  <c r="H96" i="2"/>
  <c r="K96" i="2" s="1"/>
  <c r="K95" i="2"/>
  <c r="K94" i="2"/>
  <c r="K93" i="2"/>
  <c r="H92" i="2"/>
  <c r="K91" i="2"/>
  <c r="K90" i="2"/>
  <c r="K89" i="2"/>
  <c r="K88" i="2"/>
  <c r="K87" i="2"/>
  <c r="K86" i="2"/>
  <c r="K85" i="2"/>
  <c r="K84" i="2"/>
  <c r="K83" i="2"/>
  <c r="K82" i="2"/>
  <c r="K81" i="2"/>
  <c r="K80" i="2"/>
  <c r="H79" i="2"/>
  <c r="K78" i="2"/>
  <c r="K77" i="2"/>
  <c r="H76" i="2"/>
  <c r="K76" i="2" s="1"/>
  <c r="K75" i="2"/>
  <c r="K74" i="2"/>
  <c r="K73" i="2"/>
  <c r="K72" i="2"/>
  <c r="K71" i="2"/>
  <c r="K70" i="2"/>
  <c r="K69" i="2"/>
  <c r="H68" i="2"/>
  <c r="K67" i="2"/>
  <c r="H66" i="2"/>
  <c r="K66" i="2" s="1"/>
  <c r="H65" i="2"/>
  <c r="H64" i="2"/>
  <c r="K64" i="2" s="1"/>
  <c r="H63" i="2"/>
  <c r="K62" i="2"/>
  <c r="H61" i="2"/>
  <c r="K60" i="2"/>
  <c r="K59" i="2"/>
  <c r="H58" i="2"/>
  <c r="K57" i="2"/>
  <c r="K56" i="2"/>
  <c r="K55" i="2"/>
  <c r="K54" i="2"/>
  <c r="K53" i="2"/>
  <c r="K52" i="2"/>
  <c r="K51" i="2"/>
  <c r="K50" i="2"/>
  <c r="K49" i="2"/>
  <c r="H49" i="2"/>
  <c r="K48" i="2"/>
  <c r="K46" i="2"/>
  <c r="K45" i="2"/>
  <c r="K44" i="2"/>
  <c r="H43" i="2"/>
  <c r="K42" i="2"/>
  <c r="H41" i="2"/>
  <c r="K41" i="2" s="1"/>
  <c r="H40" i="2"/>
  <c r="K40" i="2" s="1"/>
  <c r="H39" i="2"/>
  <c r="K39" i="2" s="1"/>
  <c r="K38" i="2"/>
  <c r="H37" i="2"/>
  <c r="K36" i="2"/>
  <c r="K35" i="2"/>
  <c r="K34" i="2"/>
  <c r="K33" i="2"/>
  <c r="K32" i="2"/>
  <c r="K31" i="2"/>
  <c r="K30" i="2"/>
  <c r="K29" i="2"/>
  <c r="H27" i="2"/>
  <c r="H26" i="2"/>
  <c r="K25" i="2"/>
  <c r="H25" i="2"/>
  <c r="H24" i="2"/>
  <c r="H23" i="2"/>
  <c r="K22" i="2"/>
  <c r="H22" i="2"/>
  <c r="H21" i="2"/>
  <c r="K21" i="2" s="1"/>
  <c r="I145" i="2"/>
  <c r="K15" i="2"/>
  <c r="H14" i="2"/>
  <c r="K13" i="2"/>
  <c r="K11" i="2"/>
  <c r="J145" i="2" l="1"/>
  <c r="K68" i="2"/>
  <c r="K26" i="2"/>
  <c r="J16" i="2"/>
  <c r="K10" i="2"/>
  <c r="H16" i="2"/>
  <c r="K61" i="2"/>
  <c r="K63" i="2"/>
  <c r="K65" i="2"/>
  <c r="K118" i="2"/>
  <c r="K128" i="2"/>
  <c r="K130" i="2"/>
  <c r="K139" i="2"/>
  <c r="K24" i="2"/>
  <c r="K28" i="2"/>
  <c r="K58" i="2"/>
  <c r="K138" i="2"/>
  <c r="H145" i="2"/>
  <c r="H147" i="2" s="1"/>
  <c r="K23" i="2"/>
  <c r="K27" i="2"/>
  <c r="K37" i="2"/>
  <c r="I16" i="2"/>
  <c r="K79" i="2"/>
  <c r="K92" i="2"/>
  <c r="K144" i="2"/>
  <c r="K20" i="2"/>
  <c r="K47" i="2"/>
  <c r="K14" i="2"/>
  <c r="K16" i="2" l="1"/>
  <c r="J147" i="2"/>
  <c r="I147" i="2"/>
  <c r="K145" i="2"/>
  <c r="K147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7" authorId="0" shapeId="0" xr:uid="{EF62F552-E6A6-4731-85BF-88411C44C75E}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 (1.900 x $60.000)</t>
        </r>
      </text>
    </comment>
  </commentList>
</comments>
</file>

<file path=xl/sharedStrings.xml><?xml version="1.0" encoding="utf-8"?>
<sst xmlns="http://schemas.openxmlformats.org/spreadsheetml/2006/main" count="427" uniqueCount="237">
  <si>
    <t>Flujo Presupuestario Jamboree Nacional 2020</t>
  </si>
  <si>
    <t>INGRESOS</t>
  </si>
  <si>
    <t>Item</t>
  </si>
  <si>
    <t>Sub Item</t>
  </si>
  <si>
    <t>Cant</t>
  </si>
  <si>
    <t>Part</t>
  </si>
  <si>
    <t>Valor</t>
  </si>
  <si>
    <t>PRESUPUESTO</t>
  </si>
  <si>
    <t>REAL</t>
  </si>
  <si>
    <t>COMPROM.</t>
  </si>
  <si>
    <t>DIFERENCIA</t>
  </si>
  <si>
    <t>Cuotas</t>
  </si>
  <si>
    <t>1.1 Cuotas de participantes</t>
  </si>
  <si>
    <t>1.2 Cuotas de adultos acompañantes</t>
  </si>
  <si>
    <t>1.3 Cuotas de servicios; pioneros, caminantes y adultos</t>
  </si>
  <si>
    <t>1.4 Cuota Equipo Central</t>
  </si>
  <si>
    <t>1.5 Cuota Delegaciones extranjeras</t>
  </si>
  <si>
    <t>1.6 Cuota Agrupacion</t>
  </si>
  <si>
    <t>Devolución préstamo supermercado</t>
  </si>
  <si>
    <t>Otros</t>
  </si>
  <si>
    <t>Dineros por Recuperar</t>
  </si>
  <si>
    <t>TOTAL INGRESOS</t>
  </si>
  <si>
    <t>EGRESOS</t>
  </si>
  <si>
    <t>GIRADO</t>
  </si>
  <si>
    <t>General del evento</t>
  </si>
  <si>
    <t>Arriendo Hacienda Picarquin</t>
  </si>
  <si>
    <t>Arriendo adicional por aumento de participación ($6842 x 2100)</t>
  </si>
  <si>
    <t>Infrestructura adicional HPC</t>
  </si>
  <si>
    <t>Arriendo de carpas</t>
  </si>
  <si>
    <t>Contenedor Duchas subcampo</t>
  </si>
  <si>
    <t>Baños</t>
  </si>
  <si>
    <t>Casetas de seguridad</t>
  </si>
  <si>
    <t>Piso negro (2000*2000)</t>
  </si>
  <si>
    <t>1.10.</t>
  </si>
  <si>
    <t>Mesas camping</t>
  </si>
  <si>
    <t xml:space="preserve">Iluminacion </t>
  </si>
  <si>
    <t>Remuneracion extra a personal de aseo</t>
  </si>
  <si>
    <t>Remuneraciones (ejecutivo, secretaria y registro, viáticos, apoyo logístico) - OFICINA NACIONAL</t>
  </si>
  <si>
    <t>Honorarios (diseño, nutricionista, prevención)</t>
  </si>
  <si>
    <t>Gastos conexos: movilizacion, alimentación, otros (PREVIO AL EVENTO)</t>
  </si>
  <si>
    <t>Reuniones de equipo de campo</t>
  </si>
  <si>
    <t>Aporte a Sede para funcionamiento del evento  - OFICINA NACIONAL</t>
  </si>
  <si>
    <t>Visitas a terreno (Transporte,  alojamiento y alimentacion) (10 x $100.000)</t>
  </si>
  <si>
    <t>1.20.</t>
  </si>
  <si>
    <t>Toldo Araña 3x3 Regalo a participantes (1.000 x $25.000)</t>
  </si>
  <si>
    <t>Eventuales devoluciones</t>
  </si>
  <si>
    <t>Deudas morosos</t>
  </si>
  <si>
    <t>Becas participantes / Premio cuota evento por concursos</t>
  </si>
  <si>
    <t>Costo estadía y alimentación instituciones externas colaboradoras</t>
  </si>
  <si>
    <t>Jornadas de preparación (2 jornadas en Picarquín,  traslado, alojamiento, alimentación y materiales)</t>
  </si>
  <si>
    <t>Fondo imprevistos estimados</t>
  </si>
  <si>
    <t>1.26.1</t>
  </si>
  <si>
    <t>Compra Agua adicional</t>
  </si>
  <si>
    <t>1.26.2</t>
  </si>
  <si>
    <t>Contenedores para agua potable</t>
  </si>
  <si>
    <t>1.26.3</t>
  </si>
  <si>
    <t>Pago Camiones Aljibes</t>
  </si>
  <si>
    <t>1.26.4</t>
  </si>
  <si>
    <t>Arriendo baños quimicos adicionales</t>
  </si>
  <si>
    <t>1.26.5</t>
  </si>
  <si>
    <t>Pagos/Aportes</t>
  </si>
  <si>
    <t>Jornada de Evaluación (Equipo central + recuerdo)</t>
  </si>
  <si>
    <t>Programa</t>
  </si>
  <si>
    <t>Capacitacion previa</t>
  </si>
  <si>
    <t>Modulos de programa</t>
  </si>
  <si>
    <t>- - - - - X - - - - -</t>
  </si>
  <si>
    <t>2.2.1</t>
  </si>
  <si>
    <t>Torneo (coliseo) Modulo 1</t>
  </si>
  <si>
    <t>2.2.2</t>
  </si>
  <si>
    <t>Especialidades Academia Modulo 2</t>
  </si>
  <si>
    <t>2.2.3</t>
  </si>
  <si>
    <t>Foros (cabildos) Modulo 3</t>
  </si>
  <si>
    <t>2.2.4</t>
  </si>
  <si>
    <t>Deportes (estadio) Modulo 4</t>
  </si>
  <si>
    <t>2.2.5</t>
  </si>
  <si>
    <t>Selección</t>
  </si>
  <si>
    <t>2.2.6</t>
  </si>
  <si>
    <t>Ejecución</t>
  </si>
  <si>
    <t>2.2.7</t>
  </si>
  <si>
    <t>Expo (senderos, ciclovia, puerto y parque) Mod 5</t>
  </si>
  <si>
    <t>2.2.8</t>
  </si>
  <si>
    <t>Parlamento juvenil Modulo 6</t>
  </si>
  <si>
    <t>2.2.9</t>
  </si>
  <si>
    <t>Mobiliario modulos de programa</t>
  </si>
  <si>
    <t>2.2.10.</t>
  </si>
  <si>
    <t>Chapitas de modulos</t>
  </si>
  <si>
    <t>2.2.11.</t>
  </si>
  <si>
    <t>Arriendo de Servicio buses (270 x $150.000)</t>
  </si>
  <si>
    <t>2.2.11.1.</t>
  </si>
  <si>
    <t>Expo-Ciclo Via Modulo 7</t>
  </si>
  <si>
    <t>2.2.11.2.</t>
  </si>
  <si>
    <t>Scout Solar Modulo 8</t>
  </si>
  <si>
    <t>2.2.11.3.</t>
  </si>
  <si>
    <t>Scout Park Mod Externo 1</t>
  </si>
  <si>
    <t>2.2.11.4.</t>
  </si>
  <si>
    <t>El Muro del Cambio Mod Extrno 2</t>
  </si>
  <si>
    <t>2.2.12.</t>
  </si>
  <si>
    <t>Gastos Compras generales</t>
  </si>
  <si>
    <t xml:space="preserve">Mapa de actividades/bitacora </t>
  </si>
  <si>
    <t>Encuentros territoriales</t>
  </si>
  <si>
    <t>Ceremonias y eventos masivos</t>
  </si>
  <si>
    <t>2.5.1</t>
  </si>
  <si>
    <t>Montaje / INFRAESTRUCTURA TECNICA</t>
  </si>
  <si>
    <t>2.5.2</t>
  </si>
  <si>
    <t>Catering, carpa, banderas (paises invitados e instituc.)</t>
  </si>
  <si>
    <t>2.5.3</t>
  </si>
  <si>
    <t>Artistas / PRODUCCIÓN DE CONTENIDO</t>
  </si>
  <si>
    <t>2.5.4</t>
  </si>
  <si>
    <t>Imprevistos ceremonias</t>
  </si>
  <si>
    <t>Animación religiosa</t>
  </si>
  <si>
    <t>Kit Educativo - cartillas (11.000 x $700)</t>
  </si>
  <si>
    <t>3.</t>
  </si>
  <si>
    <t>Vida de subcampo</t>
  </si>
  <si>
    <t>Equipo de vida subcampo</t>
  </si>
  <si>
    <t>3.1.1</t>
  </si>
  <si>
    <t>Operaciones de subcampo de participantes  (materiales Subcampos: 20 x $200.000)</t>
  </si>
  <si>
    <t>3.1.2</t>
  </si>
  <si>
    <t>Útiles de aseo para subcampos</t>
  </si>
  <si>
    <t>Participantes</t>
  </si>
  <si>
    <t>3.2.1</t>
  </si>
  <si>
    <t>Aldeas de participantes</t>
  </si>
  <si>
    <t>3.2.2</t>
  </si>
  <si>
    <t>Subcampos de participantes</t>
  </si>
  <si>
    <t>3.3</t>
  </si>
  <si>
    <t>Programa de subcampos</t>
  </si>
  <si>
    <t>3.3.1</t>
  </si>
  <si>
    <t>3.3.2</t>
  </si>
  <si>
    <t>3.3.3</t>
  </si>
  <si>
    <t>3.3.4</t>
  </si>
  <si>
    <t>Bienvenida y Despedida</t>
  </si>
  <si>
    <t>3.3.5</t>
  </si>
  <si>
    <t>Celebraciones de Subcampo</t>
  </si>
  <si>
    <t>Finanzas</t>
  </si>
  <si>
    <t>4.</t>
  </si>
  <si>
    <t>Presupuesto y cotizaciones</t>
  </si>
  <si>
    <t>Cotizaciones y adquisiciones</t>
  </si>
  <si>
    <t>Rifa</t>
  </si>
  <si>
    <t>Tiendas y comercialización</t>
  </si>
  <si>
    <t>Auspicios y aportes</t>
  </si>
  <si>
    <t>Préstamo Supermercado</t>
  </si>
  <si>
    <t>Registro y acreditacion</t>
  </si>
  <si>
    <t>4,7,1</t>
  </si>
  <si>
    <t>Software plataforma de registro</t>
  </si>
  <si>
    <t>5.</t>
  </si>
  <si>
    <t>Servicios</t>
  </si>
  <si>
    <t>5.1.</t>
  </si>
  <si>
    <t>Servicios de voluntarios</t>
  </si>
  <si>
    <t>5.1.10</t>
  </si>
  <si>
    <t>Montaje e implementación subcampo servicio (taca taca, ping pon, etc.)</t>
  </si>
  <si>
    <t>5.1.1.</t>
  </si>
  <si>
    <t>Operaciones de subcampo de servicios  (materiales Subcampos: 3 x $200.000)</t>
  </si>
  <si>
    <t>5.1.2.</t>
  </si>
  <si>
    <t>Selección y Capacitacion (Capacitación Previa)</t>
  </si>
  <si>
    <t>5.1.3.</t>
  </si>
  <si>
    <t>Derechos y equidad</t>
  </si>
  <si>
    <t>5.1.4.</t>
  </si>
  <si>
    <t>Jamboree Kids</t>
  </si>
  <si>
    <t>5.1.4.1.</t>
  </si>
  <si>
    <t xml:space="preserve">Implementación </t>
  </si>
  <si>
    <t>5.1.4.2.</t>
  </si>
  <si>
    <t>Profesionales</t>
  </si>
  <si>
    <t>5.1.4.3.</t>
  </si>
  <si>
    <t>Asistente (2 x $250.000)</t>
  </si>
  <si>
    <t>5.1.4.4.</t>
  </si>
  <si>
    <t>Alimentación (200 x $6.000)</t>
  </si>
  <si>
    <t>5.2.</t>
  </si>
  <si>
    <t>Servicios de administración</t>
  </si>
  <si>
    <t>5.2.1.</t>
  </si>
  <si>
    <t>Comunicaciones</t>
  </si>
  <si>
    <t>5.2.1.1.</t>
  </si>
  <si>
    <t>Promoción previa (logo, afiche, otros)(producción, imprenta)</t>
  </si>
  <si>
    <t>5.2.1.2.</t>
  </si>
  <si>
    <t>Protocolo (coctel autoridades, recuerdos invitados e internacionales)</t>
  </si>
  <si>
    <t>5.2.1.3.</t>
  </si>
  <si>
    <t>Reconocimiento (delegaciones extranjeras, autoridades, Instituciones)</t>
  </si>
  <si>
    <t>5.2.1.4.</t>
  </si>
  <si>
    <t>Registro audiovisual y gráfico (videos general, fotografías y corto resumen)</t>
  </si>
  <si>
    <t>5.2.1.5.</t>
  </si>
  <si>
    <t>Lanzamiento Jamboree</t>
  </si>
  <si>
    <t>5.2.1.6.</t>
  </si>
  <si>
    <t>Himno Jamboree</t>
  </si>
  <si>
    <t>5.2.1.7.</t>
  </si>
  <si>
    <t>Equipamiento comunicaciones</t>
  </si>
  <si>
    <t>5.2.2.1.</t>
  </si>
  <si>
    <t>Kit participantes y Adulto  (Pañolín, insignia, Credencial, morral) (9.563 x $5.000)</t>
  </si>
  <si>
    <t>5.2.2.2.</t>
  </si>
  <si>
    <t>Kit servicio (Plato, vaso, morral, pañolín, insignia) (2.000 x $6.500)</t>
  </si>
  <si>
    <t>5.2.4.</t>
  </si>
  <si>
    <t>Bodega interna</t>
  </si>
  <si>
    <t>5.3.</t>
  </si>
  <si>
    <t>Servicios de operaciones</t>
  </si>
  <si>
    <t>5.3.1.</t>
  </si>
  <si>
    <t>Señalética módulos y subcampos (banderas, lienzos, otros. 600 m2 aprox)</t>
  </si>
  <si>
    <t>5.3.2.</t>
  </si>
  <si>
    <t>Apoyo Contingentes Internacionales (recuerdos, traslados, imprevistos)</t>
  </si>
  <si>
    <t>5.3.8.</t>
  </si>
  <si>
    <t>Seguridad</t>
  </si>
  <si>
    <t>5.3.9.</t>
  </si>
  <si>
    <t>Transporte interno</t>
  </si>
  <si>
    <t>5.3.2.1.</t>
  </si>
  <si>
    <t>Arriendo de vehiculos</t>
  </si>
  <si>
    <t>5.3.2.2</t>
  </si>
  <si>
    <t>Combustible, peajes, tag (vehiculos)</t>
  </si>
  <si>
    <t>5.3.2.3</t>
  </si>
  <si>
    <t>Transporte Equipo de Servicio (Santiago-Picarquín-Santiago) - Aporte $1.000 por participante</t>
  </si>
  <si>
    <t>5.3.2.4</t>
  </si>
  <si>
    <t>Arriendo de servicio de buses</t>
  </si>
  <si>
    <t>5.3.3.</t>
  </si>
  <si>
    <t>Telecomunicaciones</t>
  </si>
  <si>
    <t>5.3.4.1</t>
  </si>
  <si>
    <t>Hospital</t>
  </si>
  <si>
    <t>5.3.4.2</t>
  </si>
  <si>
    <t>Ambulancia</t>
  </si>
  <si>
    <t>5.3.5.</t>
  </si>
  <si>
    <t>Infraestructura y mantencion</t>
  </si>
  <si>
    <t>5.3.6.1.</t>
  </si>
  <si>
    <t>Aseo y ornato</t>
  </si>
  <si>
    <t>5.3.6.2.</t>
  </si>
  <si>
    <t>Utiles de aseo para subcampos (23 x $50.000)</t>
  </si>
  <si>
    <t>5.3.7.1.</t>
  </si>
  <si>
    <t>Alimentacion (equipo de servicio: 9 x 1.650 x $6.000)</t>
  </si>
  <si>
    <t>5.3.7.2.</t>
  </si>
  <si>
    <t>Alimentanción viernes 18 (200 x $5.000)</t>
  </si>
  <si>
    <t>5.3.7.3.</t>
  </si>
  <si>
    <t>Suplemento de alimentación salida participantes externo (6.000 x $1.000)</t>
  </si>
  <si>
    <t>5.3.7.4.</t>
  </si>
  <si>
    <t>Suplemento alimentacion raid (6.000 x $500)</t>
  </si>
  <si>
    <t>5.3.7.5.</t>
  </si>
  <si>
    <t>Alimentacion complemento equipo de servicio (9 x 1.650 x $1.000)</t>
  </si>
  <si>
    <t>5.3.7.6.</t>
  </si>
  <si>
    <t xml:space="preserve">Complemento alimentacion operaciones </t>
  </si>
  <si>
    <t>Garantia</t>
  </si>
  <si>
    <t xml:space="preserve">Garantías por arriendo </t>
  </si>
  <si>
    <t>Por Clasificar</t>
  </si>
  <si>
    <t>Fondos por Rendir</t>
  </si>
  <si>
    <t>TOTAL EGRESOS</t>
  </si>
  <si>
    <t>RESULTADO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</si>
</sst>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-* #,##0_-;\-* #,##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0" fillId="0" borderId="0" xfId="0" applyAlignment="1">
      <alignment horizontal="center"/>
    </xf>
    <xf numFmtId="164" fontId="0" fillId="0" borderId="0" xfId="1" applyNumberFormat="1" applyFont="1" applyAlignment="1">
      <alignment horizontal="center"/>
    </xf>
    <xf numFmtId="3" fontId="0" fillId="0" borderId="0" xfId="0" applyNumberFormat="1"/>
    <xf numFmtId="14" fontId="2" fillId="0" borderId="1" xfId="0" applyNumberFormat="1" applyFont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164" fontId="2" fillId="2" borderId="2" xfId="1" applyNumberFormat="1" applyFont="1" applyFill="1" applyBorder="1" applyAlignment="1">
      <alignment horizontal="center"/>
    </xf>
    <xf numFmtId="0" fontId="0" fillId="0" borderId="2" xfId="0" applyBorder="1"/>
    <xf numFmtId="3" fontId="0" fillId="0" borderId="2" xfId="0" applyNumberFormat="1" applyBorder="1" applyAlignment="1">
      <alignment horizontal="center"/>
    </xf>
    <xf numFmtId="3" fontId="0" fillId="0" borderId="2" xfId="0" applyNumberFormat="1" applyBorder="1"/>
    <xf numFmtId="3" fontId="0" fillId="3" borderId="2" xfId="0" applyNumberFormat="1" applyFill="1" applyBorder="1"/>
    <xf numFmtId="3" fontId="0" fillId="4" borderId="2" xfId="0" applyNumberFormat="1" applyFill="1" applyBorder="1"/>
    <xf numFmtId="0" fontId="0" fillId="4" borderId="2" xfId="0" applyFill="1" applyBorder="1"/>
    <xf numFmtId="3" fontId="0" fillId="4" borderId="2" xfId="0" applyNumberFormat="1" applyFill="1" applyBorder="1" applyAlignment="1">
      <alignment horizontal="center"/>
    </xf>
    <xf numFmtId="164" fontId="0" fillId="4" borderId="2" xfId="1" applyNumberFormat="1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164" fontId="0" fillId="0" borderId="2" xfId="1" applyNumberFormat="1" applyFont="1" applyBorder="1" applyAlignment="1">
      <alignment horizontal="center"/>
    </xf>
    <xf numFmtId="0" fontId="0" fillId="0" borderId="3" xfId="0" applyBorder="1"/>
    <xf numFmtId="0" fontId="0" fillId="0" borderId="2" xfId="0" applyBorder="1" applyAlignment="1">
      <alignment horizontal="right"/>
    </xf>
    <xf numFmtId="164" fontId="0" fillId="0" borderId="4" xfId="1" applyNumberFormat="1" applyFont="1" applyBorder="1" applyAlignment="1">
      <alignment horizontal="center"/>
    </xf>
    <xf numFmtId="3" fontId="0" fillId="0" borderId="4" xfId="0" applyNumberFormat="1" applyBorder="1"/>
    <xf numFmtId="3" fontId="0" fillId="3" borderId="4" xfId="0" applyNumberFormat="1" applyFill="1" applyBorder="1"/>
    <xf numFmtId="3" fontId="2" fillId="0" borderId="2" xfId="0" applyNumberFormat="1" applyFont="1" applyBorder="1" applyAlignment="1">
      <alignment horizontal="center"/>
    </xf>
    <xf numFmtId="164" fontId="0" fillId="0" borderId="0" xfId="1" applyNumberFormat="1" applyFont="1"/>
    <xf numFmtId="49" fontId="0" fillId="0" borderId="0" xfId="0" applyNumberFormat="1"/>
    <xf numFmtId="0" fontId="0" fillId="0" borderId="2" xfId="0" quotePrefix="1" applyBorder="1" applyAlignment="1">
      <alignment horizontal="right"/>
    </xf>
    <xf numFmtId="0" fontId="0" fillId="0" borderId="5" xfId="0" applyBorder="1"/>
    <xf numFmtId="3" fontId="2" fillId="0" borderId="2" xfId="0" applyNumberFormat="1" applyFont="1" applyBorder="1"/>
    <xf numFmtId="3" fontId="4" fillId="0" borderId="0" xfId="0" applyNumberFormat="1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2" borderId="2" xfId="0" applyFont="1" applyFill="1" applyBorder="1" applyAlignment="1">
      <alignment horizontal="center"/>
    </xf>
    <xf numFmtId="0" fontId="3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85726</xdr:colOff>
      <xdr:row>0</xdr:row>
      <xdr:rowOff>47625</xdr:rowOff>
    </xdr:from>
    <xdr:to>
      <xdr:col>1</xdr:col>
      <xdr:colOff>838200</xdr:colOff>
      <xdr:row>3</xdr:row>
      <xdr:rowOff>247650</xdr:rowOff>
    </xdr:to>
    <xdr:pic>
      <xdr:nvPicPr>
        <xdr:cNvPr id="2" name="1 Imagen" descr="C:\Users\cristian romero\Downloads\descarga.jpg">
          <a:extLst>
            <a:ext uri="{FF2B5EF4-FFF2-40B4-BE49-F238E27FC236}">
              <a16:creationId xmlns:a16="http://schemas.microsoft.com/office/drawing/2014/main" id="{82BAC028-C469-4139-ACEA-454AF4D29E3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1" y="47625"/>
          <a:ext cx="752474" cy="781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8FF4BC-9440-4402-8CDC-AB113626A7EC}">
  <dimension ref="A1:N158"/>
  <sheetViews>
    <sheetView tabSelected="1" zoomScale="90" zoomScaleNormal="90" workbookViewId="0">
      <selection activeCell="K149" sqref="K149"/>
    </sheetView>
  </sheetViews>
  <sheetFormatPr baseColWidth="10" defaultColWidth="11.42578125" defaultRowHeight="15" x14ac:dyDescent="0.25"/>
  <cols>
    <col min="1" max="1" width="3" customWidth="1"/>
    <col min="2" max="2" width="40.7109375" bestFit="1" customWidth="1"/>
    <col min="3" max="3" width="7.140625" bestFit="1" customWidth="1"/>
    <col min="4" max="4" width="48.85546875" bestFit="1" customWidth="1"/>
    <col min="5" max="5" width="10.140625" style="1" customWidth="1"/>
    <col min="6" max="6" width="7.42578125" style="1" customWidth="1"/>
    <col min="7" max="7" width="15.28515625" style="2" customWidth="1"/>
    <col min="8" max="8" width="13.42578125" style="3" customWidth="1"/>
    <col min="9" max="9" width="12.7109375" bestFit="1" customWidth="1"/>
    <col min="10" max="10" width="12.28515625" bestFit="1" customWidth="1"/>
    <col min="11" max="11" width="12.7109375" bestFit="1" customWidth="1"/>
    <col min="12" max="12" width="13" customWidth="1"/>
  </cols>
  <sheetData>
    <row r="1" spans="1:12" ht="15.75" thickBot="1" x14ac:dyDescent="0.3">
      <c r="I1" s="3"/>
      <c r="J1" s="3"/>
      <c r="K1" s="3"/>
    </row>
    <row r="2" spans="1:12" ht="15.75" thickBot="1" x14ac:dyDescent="0.3">
      <c r="H2" s="4"/>
      <c r="I2" s="3"/>
      <c r="J2" s="3"/>
      <c r="K2" s="3"/>
    </row>
    <row r="3" spans="1:12" x14ac:dyDescent="0.25">
      <c r="I3" s="3"/>
      <c r="J3" s="3"/>
      <c r="K3" s="3"/>
    </row>
    <row r="4" spans="1:12" ht="21" x14ac:dyDescent="0.35">
      <c r="B4" s="32" t="s">
        <v>0</v>
      </c>
      <c r="C4" s="32"/>
      <c r="D4" s="32"/>
      <c r="E4" s="32"/>
      <c r="F4" s="32"/>
      <c r="G4" s="32"/>
      <c r="H4" s="32"/>
      <c r="I4" s="32"/>
      <c r="J4" s="32"/>
      <c r="K4" s="32"/>
    </row>
    <row r="5" spans="1:12" x14ac:dyDescent="0.25">
      <c r="B5" s="31" t="s">
        <v>1</v>
      </c>
      <c r="C5" s="31"/>
      <c r="D5" s="31"/>
      <c r="E5" s="31"/>
      <c r="F5" s="31"/>
      <c r="G5" s="31"/>
      <c r="H5" s="31"/>
      <c r="I5" s="31"/>
      <c r="J5" s="31"/>
      <c r="K5" s="31"/>
    </row>
    <row r="6" spans="1:12" x14ac:dyDescent="0.25">
      <c r="B6" s="5" t="s">
        <v>2</v>
      </c>
      <c r="C6" s="5"/>
      <c r="D6" s="5" t="s">
        <v>3</v>
      </c>
      <c r="E6" s="5" t="s">
        <v>4</v>
      </c>
      <c r="F6" s="5" t="s">
        <v>5</v>
      </c>
      <c r="G6" s="6" t="s">
        <v>6</v>
      </c>
      <c r="H6" s="5" t="s">
        <v>7</v>
      </c>
      <c r="I6" s="5" t="s">
        <v>8</v>
      </c>
      <c r="J6" s="5" t="s">
        <v>9</v>
      </c>
      <c r="K6" s="5" t="s">
        <v>10</v>
      </c>
    </row>
    <row r="7" spans="1:12" x14ac:dyDescent="0.25">
      <c r="A7" s="7">
        <v>1</v>
      </c>
      <c r="B7" s="7" t="s">
        <v>11</v>
      </c>
      <c r="C7" s="7">
        <v>101</v>
      </c>
      <c r="D7" s="7" t="s">
        <v>12</v>
      </c>
      <c r="E7" s="8"/>
      <c r="F7" s="8"/>
      <c r="G7" s="9">
        <v>552666000</v>
      </c>
      <c r="H7" s="9"/>
      <c r="I7" s="9"/>
      <c r="J7" s="9"/>
      <c r="K7" s="10"/>
    </row>
    <row r="8" spans="1:12" x14ac:dyDescent="0.25">
      <c r="A8" s="7">
        <v>1</v>
      </c>
      <c r="B8" s="7" t="s">
        <v>11</v>
      </c>
      <c r="C8" s="7">
        <v>101</v>
      </c>
      <c r="D8" s="7" t="s">
        <v>13</v>
      </c>
      <c r="E8" s="8"/>
      <c r="F8" s="8"/>
      <c r="G8" s="9">
        <v>84540313</v>
      </c>
      <c r="H8" s="9"/>
      <c r="I8" s="9"/>
      <c r="J8" s="9"/>
      <c r="K8" s="10"/>
    </row>
    <row r="9" spans="1:12" x14ac:dyDescent="0.25">
      <c r="A9" s="7">
        <v>1</v>
      </c>
      <c r="B9" s="7" t="s">
        <v>11</v>
      </c>
      <c r="C9" s="7">
        <v>101</v>
      </c>
      <c r="D9" s="7" t="s">
        <v>14</v>
      </c>
      <c r="E9" s="8">
        <v>1500</v>
      </c>
      <c r="F9" s="8"/>
      <c r="G9" s="9">
        <v>91612000</v>
      </c>
      <c r="H9" s="9"/>
      <c r="I9" s="9"/>
      <c r="J9" s="9"/>
      <c r="K9" s="10"/>
    </row>
    <row r="10" spans="1:12" x14ac:dyDescent="0.25">
      <c r="A10" s="7">
        <v>1</v>
      </c>
      <c r="B10" s="7" t="s">
        <v>11</v>
      </c>
      <c r="C10" s="7">
        <v>101</v>
      </c>
      <c r="D10" s="7" t="s">
        <v>15</v>
      </c>
      <c r="E10" s="8">
        <v>150</v>
      </c>
      <c r="F10" s="8">
        <v>40900</v>
      </c>
      <c r="G10" s="9"/>
      <c r="H10" s="3">
        <f>SUM(G7:G10)</f>
        <v>728818313</v>
      </c>
      <c r="I10" s="21">
        <v>711446756</v>
      </c>
      <c r="J10" s="9">
        <v>0</v>
      </c>
      <c r="K10" s="11">
        <f>-G10+I10+J10</f>
        <v>711446756</v>
      </c>
    </row>
    <row r="11" spans="1:12" x14ac:dyDescent="0.25">
      <c r="A11" s="7">
        <v>2</v>
      </c>
      <c r="B11" s="7" t="s">
        <v>11</v>
      </c>
      <c r="C11" s="7">
        <v>102</v>
      </c>
      <c r="D11" s="12" t="s">
        <v>16</v>
      </c>
      <c r="E11" s="13">
        <v>100</v>
      </c>
      <c r="F11" s="11">
        <v>98000</v>
      </c>
      <c r="G11" s="14"/>
      <c r="H11" s="11"/>
      <c r="I11" s="21">
        <v>2177381</v>
      </c>
      <c r="J11" s="9">
        <v>0</v>
      </c>
      <c r="K11" s="11">
        <f>-H11+I11+J11</f>
        <v>2177381</v>
      </c>
      <c r="L11" s="3"/>
    </row>
    <row r="12" spans="1:12" x14ac:dyDescent="0.25">
      <c r="A12" s="7">
        <v>3</v>
      </c>
      <c r="B12" s="7" t="s">
        <v>11</v>
      </c>
      <c r="C12" s="7">
        <v>103</v>
      </c>
      <c r="D12" s="7" t="s">
        <v>17</v>
      </c>
      <c r="E12" s="15">
        <v>150</v>
      </c>
      <c r="F12" s="15">
        <v>67100</v>
      </c>
      <c r="G12" s="16"/>
      <c r="H12" s="9"/>
      <c r="I12" s="17"/>
      <c r="J12" s="9">
        <v>0</v>
      </c>
      <c r="K12" s="9">
        <v>0</v>
      </c>
    </row>
    <row r="13" spans="1:12" x14ac:dyDescent="0.25">
      <c r="A13" s="7">
        <v>4</v>
      </c>
      <c r="B13" s="7" t="s">
        <v>11</v>
      </c>
      <c r="C13" s="18">
        <v>107</v>
      </c>
      <c r="D13" s="7" t="s">
        <v>18</v>
      </c>
      <c r="E13" s="15"/>
      <c r="F13" s="15"/>
      <c r="G13" s="19"/>
      <c r="H13" s="20">
        <v>20000000</v>
      </c>
      <c r="I13" s="21">
        <v>20000000</v>
      </c>
      <c r="J13" s="20">
        <v>0</v>
      </c>
      <c r="K13" s="9">
        <f>+H13-I13</f>
        <v>0</v>
      </c>
    </row>
    <row r="14" spans="1:12" x14ac:dyDescent="0.25">
      <c r="A14" s="7">
        <v>5</v>
      </c>
      <c r="B14" s="7" t="s">
        <v>11</v>
      </c>
      <c r="C14" s="7"/>
      <c r="D14" s="7"/>
      <c r="E14" s="8"/>
      <c r="F14" s="8"/>
      <c r="G14" s="16"/>
      <c r="H14" s="9">
        <f>+E14*F14*G14</f>
        <v>0</v>
      </c>
      <c r="I14" s="10">
        <v>0</v>
      </c>
      <c r="J14" s="10">
        <v>0</v>
      </c>
      <c r="K14" s="10">
        <f>-H14+I14+J14</f>
        <v>0</v>
      </c>
    </row>
    <row r="15" spans="1:12" x14ac:dyDescent="0.25">
      <c r="A15" s="7">
        <v>6</v>
      </c>
      <c r="B15" s="7" t="s">
        <v>19</v>
      </c>
      <c r="C15" s="7">
        <v>110</v>
      </c>
      <c r="D15" s="7" t="s">
        <v>20</v>
      </c>
      <c r="E15" s="15"/>
      <c r="F15" s="15"/>
      <c r="G15" s="16"/>
      <c r="H15" s="9">
        <v>0</v>
      </c>
      <c r="I15" s="9">
        <v>0</v>
      </c>
      <c r="J15" s="9">
        <v>0</v>
      </c>
      <c r="K15" s="9">
        <f>-H15+I15+J15</f>
        <v>0</v>
      </c>
    </row>
    <row r="16" spans="1:12" x14ac:dyDescent="0.25">
      <c r="B16" s="31" t="s">
        <v>21</v>
      </c>
      <c r="C16" s="31"/>
      <c r="D16" s="31"/>
      <c r="E16" s="5"/>
      <c r="F16" s="5"/>
      <c r="G16" s="6"/>
      <c r="H16" s="22">
        <f>SUM(H7:H15)</f>
        <v>748818313</v>
      </c>
      <c r="I16" s="22">
        <f>SUM(I7:I15)</f>
        <v>733624137</v>
      </c>
      <c r="J16" s="22">
        <f>SUM(J7:J15)</f>
        <v>0</v>
      </c>
      <c r="K16" s="22">
        <f>SUM(K7:K15)</f>
        <v>713624137</v>
      </c>
    </row>
    <row r="17" spans="1:12" x14ac:dyDescent="0.25">
      <c r="I17" s="3"/>
      <c r="J17" s="3"/>
      <c r="K17" s="3"/>
    </row>
    <row r="18" spans="1:12" x14ac:dyDescent="0.25">
      <c r="B18" s="31" t="s">
        <v>22</v>
      </c>
      <c r="C18" s="31"/>
      <c r="D18" s="31"/>
      <c r="E18" s="31"/>
      <c r="F18" s="31"/>
      <c r="G18" s="31"/>
      <c r="H18" s="31"/>
      <c r="I18" s="31"/>
      <c r="J18" s="31"/>
      <c r="K18" s="31"/>
    </row>
    <row r="19" spans="1:12" x14ac:dyDescent="0.25">
      <c r="B19" s="5" t="s">
        <v>2</v>
      </c>
      <c r="C19" s="5"/>
      <c r="D19" s="5" t="s">
        <v>3</v>
      </c>
      <c r="E19" s="5"/>
      <c r="F19" s="5"/>
      <c r="G19" s="6"/>
      <c r="H19" s="5" t="s">
        <v>7</v>
      </c>
      <c r="I19" s="5" t="s">
        <v>8</v>
      </c>
      <c r="J19" s="5" t="s">
        <v>23</v>
      </c>
      <c r="K19" s="5" t="s">
        <v>10</v>
      </c>
    </row>
    <row r="20" spans="1:12" x14ac:dyDescent="0.25">
      <c r="A20" s="7">
        <v>1</v>
      </c>
      <c r="B20" s="7" t="s">
        <v>24</v>
      </c>
      <c r="C20" s="7">
        <v>1.1000000000000001</v>
      </c>
      <c r="D20" s="7" t="s">
        <v>25</v>
      </c>
      <c r="E20" s="15"/>
      <c r="F20" s="15">
        <v>1</v>
      </c>
      <c r="G20" s="16">
        <v>65000000</v>
      </c>
      <c r="H20" s="9">
        <v>65000000</v>
      </c>
      <c r="I20" s="10">
        <v>-65030000</v>
      </c>
      <c r="J20" s="7">
        <v>0</v>
      </c>
      <c r="K20" s="9">
        <f t="shared" ref="K20:K42" si="0">+H20+I20+J20</f>
        <v>-30000</v>
      </c>
    </row>
    <row r="21" spans="1:12" x14ac:dyDescent="0.25">
      <c r="A21" s="7">
        <v>1</v>
      </c>
      <c r="B21" s="7" t="s">
        <v>24</v>
      </c>
      <c r="C21" s="7">
        <v>1.2</v>
      </c>
      <c r="D21" s="7" t="s">
        <v>26</v>
      </c>
      <c r="E21" s="15"/>
      <c r="F21" s="15">
        <v>3230</v>
      </c>
      <c r="G21" s="16">
        <v>6842</v>
      </c>
      <c r="H21" s="9">
        <f>+(G21*F21)-2138</f>
        <v>22097522</v>
      </c>
      <c r="I21" s="10">
        <v>0</v>
      </c>
      <c r="J21" s="7">
        <v>0</v>
      </c>
      <c r="K21" s="9">
        <f t="shared" si="0"/>
        <v>22097522</v>
      </c>
    </row>
    <row r="22" spans="1:12" x14ac:dyDescent="0.25">
      <c r="A22" s="7">
        <v>1</v>
      </c>
      <c r="B22" s="7" t="s">
        <v>24</v>
      </c>
      <c r="C22" s="7">
        <v>1.4</v>
      </c>
      <c r="D22" s="7" t="s">
        <v>27</v>
      </c>
      <c r="E22" s="15"/>
      <c r="F22" s="15">
        <v>1</v>
      </c>
      <c r="G22" s="16">
        <v>13000000</v>
      </c>
      <c r="H22" s="9">
        <f>+G22</f>
        <v>13000000</v>
      </c>
      <c r="I22" s="10">
        <v>-11858310</v>
      </c>
      <c r="J22" s="7">
        <v>0</v>
      </c>
      <c r="K22" s="9">
        <f t="shared" si="0"/>
        <v>1141690</v>
      </c>
    </row>
    <row r="23" spans="1:12" x14ac:dyDescent="0.25">
      <c r="A23" s="7">
        <v>1</v>
      </c>
      <c r="B23" s="7" t="s">
        <v>24</v>
      </c>
      <c r="C23" s="7">
        <v>1.5</v>
      </c>
      <c r="D23" s="7" t="s">
        <v>28</v>
      </c>
      <c r="E23" s="15"/>
      <c r="F23" s="15">
        <v>1</v>
      </c>
      <c r="G23" s="16">
        <v>7000000</v>
      </c>
      <c r="H23" s="9">
        <f>+G23</f>
        <v>7000000</v>
      </c>
      <c r="I23" s="10">
        <v>-7360000</v>
      </c>
      <c r="J23" s="7">
        <v>0</v>
      </c>
      <c r="K23" s="9">
        <f t="shared" si="0"/>
        <v>-360000</v>
      </c>
    </row>
    <row r="24" spans="1:12" x14ac:dyDescent="0.25">
      <c r="A24" s="7">
        <v>1</v>
      </c>
      <c r="B24" s="7" t="s">
        <v>24</v>
      </c>
      <c r="C24" s="7">
        <v>1.6</v>
      </c>
      <c r="D24" s="7" t="s">
        <v>29</v>
      </c>
      <c r="E24" s="15"/>
      <c r="F24" s="15">
        <v>1</v>
      </c>
      <c r="G24" s="16">
        <v>11000000</v>
      </c>
      <c r="H24" s="9">
        <f>+G24</f>
        <v>11000000</v>
      </c>
      <c r="I24" s="10">
        <v>-9642023</v>
      </c>
      <c r="J24" s="7">
        <v>0</v>
      </c>
      <c r="K24" s="9">
        <f t="shared" si="0"/>
        <v>1357977</v>
      </c>
    </row>
    <row r="25" spans="1:12" x14ac:dyDescent="0.25">
      <c r="A25" s="7">
        <v>1</v>
      </c>
      <c r="B25" s="7" t="s">
        <v>24</v>
      </c>
      <c r="C25" s="7">
        <v>1.7</v>
      </c>
      <c r="D25" s="7" t="s">
        <v>30</v>
      </c>
      <c r="E25" s="15"/>
      <c r="F25" s="15">
        <v>1</v>
      </c>
      <c r="G25" s="16">
        <v>12500000</v>
      </c>
      <c r="H25" s="9">
        <f>+G25</f>
        <v>12500000</v>
      </c>
      <c r="I25" s="10">
        <v>-11385972</v>
      </c>
      <c r="J25" s="7">
        <v>0</v>
      </c>
      <c r="K25" s="9">
        <f t="shared" si="0"/>
        <v>1114028</v>
      </c>
    </row>
    <row r="26" spans="1:12" x14ac:dyDescent="0.25">
      <c r="A26" s="7">
        <v>1</v>
      </c>
      <c r="B26" s="7" t="s">
        <v>24</v>
      </c>
      <c r="C26" s="7">
        <v>1.8</v>
      </c>
      <c r="D26" s="7" t="s">
        <v>31</v>
      </c>
      <c r="E26" s="15"/>
      <c r="F26" s="8">
        <v>1</v>
      </c>
      <c r="G26" s="16">
        <v>1200000</v>
      </c>
      <c r="H26" s="9">
        <f>+G26</f>
        <v>1200000</v>
      </c>
      <c r="I26" s="10">
        <v>-250000</v>
      </c>
      <c r="J26" s="7">
        <v>0</v>
      </c>
      <c r="K26" s="9">
        <f t="shared" si="0"/>
        <v>950000</v>
      </c>
    </row>
    <row r="27" spans="1:12" x14ac:dyDescent="0.25">
      <c r="A27" s="7">
        <v>1</v>
      </c>
      <c r="B27" s="7" t="s">
        <v>24</v>
      </c>
      <c r="C27" s="7">
        <v>1.9</v>
      </c>
      <c r="D27" s="7" t="s">
        <v>32</v>
      </c>
      <c r="E27" s="15"/>
      <c r="F27" s="8">
        <v>2000</v>
      </c>
      <c r="G27" s="16">
        <v>2000</v>
      </c>
      <c r="H27" s="9">
        <f>+G27*F27</f>
        <v>4000000</v>
      </c>
      <c r="I27" s="10">
        <v>0</v>
      </c>
      <c r="J27" s="7">
        <v>0</v>
      </c>
      <c r="K27" s="9">
        <f t="shared" si="0"/>
        <v>4000000</v>
      </c>
      <c r="L27" s="23"/>
    </row>
    <row r="28" spans="1:12" x14ac:dyDescent="0.25">
      <c r="A28" s="7">
        <v>1</v>
      </c>
      <c r="B28" s="7" t="s">
        <v>24</v>
      </c>
      <c r="C28" s="7" t="s">
        <v>33</v>
      </c>
      <c r="D28" s="7" t="s">
        <v>34</v>
      </c>
      <c r="E28" s="15"/>
      <c r="F28" s="8">
        <v>300</v>
      </c>
      <c r="G28" s="16">
        <v>26500</v>
      </c>
      <c r="H28" s="9">
        <f>+G28*F28</f>
        <v>7950000</v>
      </c>
      <c r="I28" s="10">
        <v>-10044828</v>
      </c>
      <c r="J28" s="7">
        <v>0</v>
      </c>
      <c r="K28" s="9">
        <f t="shared" si="0"/>
        <v>-2094828</v>
      </c>
    </row>
    <row r="29" spans="1:12" x14ac:dyDescent="0.25">
      <c r="A29" s="7">
        <v>1</v>
      </c>
      <c r="B29" s="7" t="s">
        <v>24</v>
      </c>
      <c r="C29" s="7">
        <v>1.1100000000000001</v>
      </c>
      <c r="D29" s="7" t="s">
        <v>35</v>
      </c>
      <c r="E29" s="15"/>
      <c r="F29" s="15">
        <v>1</v>
      </c>
      <c r="G29" s="16">
        <v>8000000</v>
      </c>
      <c r="H29" s="9">
        <v>8000000</v>
      </c>
      <c r="I29" s="10">
        <v>-5884792</v>
      </c>
      <c r="J29" s="7">
        <v>0</v>
      </c>
      <c r="K29" s="9">
        <f t="shared" si="0"/>
        <v>2115208</v>
      </c>
    </row>
    <row r="30" spans="1:12" x14ac:dyDescent="0.25">
      <c r="A30" s="7">
        <v>1</v>
      </c>
      <c r="B30" s="7" t="s">
        <v>24</v>
      </c>
      <c r="C30" s="7">
        <v>1.1200000000000001</v>
      </c>
      <c r="D30" s="7" t="s">
        <v>36</v>
      </c>
      <c r="E30" s="15"/>
      <c r="F30" s="15">
        <v>1</v>
      </c>
      <c r="G30" s="16">
        <v>2500000</v>
      </c>
      <c r="H30" s="9">
        <v>2500000</v>
      </c>
      <c r="I30" s="10">
        <v>0</v>
      </c>
      <c r="J30" s="7">
        <v>0</v>
      </c>
      <c r="K30" s="9">
        <f t="shared" si="0"/>
        <v>2500000</v>
      </c>
    </row>
    <row r="31" spans="1:12" x14ac:dyDescent="0.25">
      <c r="A31" s="7">
        <v>1</v>
      </c>
      <c r="B31" s="7" t="s">
        <v>24</v>
      </c>
      <c r="C31" s="7">
        <v>1.1399999999999999</v>
      </c>
      <c r="D31" s="7" t="s">
        <v>37</v>
      </c>
      <c r="E31" s="15"/>
      <c r="F31" s="15">
        <v>1</v>
      </c>
      <c r="G31" s="16">
        <v>19020000</v>
      </c>
      <c r="H31" s="9">
        <v>19020000</v>
      </c>
      <c r="I31" s="10">
        <v>-19020000</v>
      </c>
      <c r="J31" s="7">
        <v>0</v>
      </c>
      <c r="K31" s="9">
        <f t="shared" si="0"/>
        <v>0</v>
      </c>
      <c r="L31" s="23"/>
    </row>
    <row r="32" spans="1:12" x14ac:dyDescent="0.25">
      <c r="A32" s="7">
        <v>1</v>
      </c>
      <c r="B32" s="7" t="s">
        <v>24</v>
      </c>
      <c r="C32" s="7">
        <v>1.1499999999999999</v>
      </c>
      <c r="D32" s="7" t="s">
        <v>38</v>
      </c>
      <c r="E32" s="15"/>
      <c r="F32" s="15">
        <v>1</v>
      </c>
      <c r="G32" s="16">
        <v>2000000</v>
      </c>
      <c r="H32" s="9">
        <v>2000000</v>
      </c>
      <c r="I32" s="10">
        <v>-400000</v>
      </c>
      <c r="J32" s="7">
        <v>0</v>
      </c>
      <c r="K32" s="9">
        <f t="shared" si="0"/>
        <v>1600000</v>
      </c>
      <c r="L32" s="23"/>
    </row>
    <row r="33" spans="1:14" x14ac:dyDescent="0.25">
      <c r="A33" s="7">
        <v>1</v>
      </c>
      <c r="B33" s="7" t="s">
        <v>24</v>
      </c>
      <c r="C33" s="7">
        <v>1.1599999999999999</v>
      </c>
      <c r="D33" s="7" t="s">
        <v>39</v>
      </c>
      <c r="E33" s="15"/>
      <c r="F33" s="15">
        <v>1</v>
      </c>
      <c r="G33" s="16">
        <v>1500000</v>
      </c>
      <c r="H33" s="9">
        <v>1500000</v>
      </c>
      <c r="I33" s="10">
        <v>-71330</v>
      </c>
      <c r="J33" s="7">
        <v>0</v>
      </c>
      <c r="K33" s="9">
        <f t="shared" si="0"/>
        <v>1428670</v>
      </c>
    </row>
    <row r="34" spans="1:14" x14ac:dyDescent="0.25">
      <c r="A34" s="7">
        <v>1</v>
      </c>
      <c r="B34" s="7" t="s">
        <v>24</v>
      </c>
      <c r="C34" s="7">
        <v>1.17</v>
      </c>
      <c r="D34" s="7" t="s">
        <v>40</v>
      </c>
      <c r="E34" s="15"/>
      <c r="F34" s="15">
        <v>1</v>
      </c>
      <c r="G34" s="16">
        <v>2400000</v>
      </c>
      <c r="H34" s="9">
        <v>2400000</v>
      </c>
      <c r="I34" s="10">
        <v>-1255417</v>
      </c>
      <c r="J34" s="7">
        <v>0</v>
      </c>
      <c r="K34" s="9">
        <f t="shared" si="0"/>
        <v>1144583</v>
      </c>
      <c r="L34" s="24"/>
    </row>
    <row r="35" spans="1:14" x14ac:dyDescent="0.25">
      <c r="A35" s="7">
        <v>1</v>
      </c>
      <c r="B35" s="7" t="s">
        <v>24</v>
      </c>
      <c r="C35" s="7">
        <v>1.18</v>
      </c>
      <c r="D35" s="7" t="s">
        <v>41</v>
      </c>
      <c r="E35" s="15"/>
      <c r="F35" s="15">
        <v>9</v>
      </c>
      <c r="G35" s="16">
        <v>1000000</v>
      </c>
      <c r="H35" s="9">
        <v>9000000</v>
      </c>
      <c r="I35" s="10">
        <v>-9000000</v>
      </c>
      <c r="J35" s="7">
        <v>0</v>
      </c>
      <c r="K35" s="9">
        <f t="shared" si="0"/>
        <v>0</v>
      </c>
      <c r="L35" s="23"/>
    </row>
    <row r="36" spans="1:14" x14ac:dyDescent="0.25">
      <c r="A36" s="7">
        <v>1</v>
      </c>
      <c r="B36" s="7" t="s">
        <v>24</v>
      </c>
      <c r="C36" s="7">
        <v>1.19</v>
      </c>
      <c r="D36" s="7" t="s">
        <v>42</v>
      </c>
      <c r="E36" s="15"/>
      <c r="F36" s="15">
        <v>1</v>
      </c>
      <c r="G36" s="16">
        <v>1000000</v>
      </c>
      <c r="H36" s="9">
        <v>1000000</v>
      </c>
      <c r="I36" s="10">
        <v>-312612</v>
      </c>
      <c r="J36" s="7">
        <v>0</v>
      </c>
      <c r="K36" s="9">
        <f t="shared" si="0"/>
        <v>687388</v>
      </c>
    </row>
    <row r="37" spans="1:14" x14ac:dyDescent="0.25">
      <c r="A37" s="7">
        <v>1</v>
      </c>
      <c r="B37" s="7" t="s">
        <v>24</v>
      </c>
      <c r="C37" s="7" t="s">
        <v>43</v>
      </c>
      <c r="D37" s="7" t="s">
        <v>44</v>
      </c>
      <c r="E37" s="15"/>
      <c r="F37" s="15">
        <v>1160</v>
      </c>
      <c r="G37" s="16">
        <v>25000</v>
      </c>
      <c r="H37" s="9">
        <f>+G37*F37</f>
        <v>29000000</v>
      </c>
      <c r="I37" s="10">
        <v>-34223000</v>
      </c>
      <c r="J37" s="7">
        <v>0</v>
      </c>
      <c r="K37" s="9">
        <f t="shared" si="0"/>
        <v>-5223000</v>
      </c>
    </row>
    <row r="38" spans="1:14" x14ac:dyDescent="0.25">
      <c r="A38" s="7">
        <v>1</v>
      </c>
      <c r="B38" s="7" t="s">
        <v>24</v>
      </c>
      <c r="C38" s="7">
        <v>1.21</v>
      </c>
      <c r="D38" s="7" t="s">
        <v>45</v>
      </c>
      <c r="E38" s="15"/>
      <c r="F38" s="15">
        <v>1</v>
      </c>
      <c r="G38" s="16">
        <v>3000000</v>
      </c>
      <c r="H38" s="9">
        <v>3000000</v>
      </c>
      <c r="I38" s="10">
        <v>-13633469</v>
      </c>
      <c r="J38" s="7">
        <v>0</v>
      </c>
      <c r="K38" s="9">
        <f t="shared" si="0"/>
        <v>-10633469</v>
      </c>
    </row>
    <row r="39" spans="1:14" x14ac:dyDescent="0.25">
      <c r="A39" s="7">
        <v>1</v>
      </c>
      <c r="B39" s="7" t="s">
        <v>24</v>
      </c>
      <c r="C39" s="7">
        <v>1.22</v>
      </c>
      <c r="D39" s="7" t="s">
        <v>46</v>
      </c>
      <c r="E39" s="15"/>
      <c r="F39" s="15">
        <v>50</v>
      </c>
      <c r="G39" s="16">
        <v>50000</v>
      </c>
      <c r="H39" s="9">
        <f>+G39*F39</f>
        <v>2500000</v>
      </c>
      <c r="I39" s="10">
        <v>0</v>
      </c>
      <c r="J39" s="7">
        <v>0</v>
      </c>
      <c r="K39" s="9">
        <f t="shared" si="0"/>
        <v>2500000</v>
      </c>
    </row>
    <row r="40" spans="1:14" x14ac:dyDescent="0.25">
      <c r="A40" s="7">
        <v>1</v>
      </c>
      <c r="B40" s="7" t="s">
        <v>24</v>
      </c>
      <c r="C40" s="7">
        <v>1.23</v>
      </c>
      <c r="D40" s="7" t="s">
        <v>47</v>
      </c>
      <c r="E40" s="15"/>
      <c r="F40" s="15">
        <v>25</v>
      </c>
      <c r="G40" s="16">
        <v>50000</v>
      </c>
      <c r="H40" s="9">
        <f>+G40*F40</f>
        <v>1250000</v>
      </c>
      <c r="I40" s="10">
        <v>-158740</v>
      </c>
      <c r="J40" s="7">
        <v>0</v>
      </c>
      <c r="K40" s="9">
        <f t="shared" si="0"/>
        <v>1091260</v>
      </c>
      <c r="L40" s="23"/>
    </row>
    <row r="41" spans="1:14" x14ac:dyDescent="0.25">
      <c r="A41" s="7">
        <v>1</v>
      </c>
      <c r="B41" s="7" t="s">
        <v>24</v>
      </c>
      <c r="C41" s="7">
        <v>1.24</v>
      </c>
      <c r="D41" s="7" t="s">
        <v>48</v>
      </c>
      <c r="E41" s="15"/>
      <c r="F41" s="15">
        <v>500</v>
      </c>
      <c r="G41" s="16">
        <v>50000</v>
      </c>
      <c r="H41" s="9">
        <f>+G41*F41</f>
        <v>25000000</v>
      </c>
      <c r="I41" s="10">
        <v>0</v>
      </c>
      <c r="J41" s="7">
        <v>0</v>
      </c>
      <c r="K41" s="9">
        <f t="shared" si="0"/>
        <v>25000000</v>
      </c>
    </row>
    <row r="42" spans="1:14" x14ac:dyDescent="0.25">
      <c r="A42" s="7">
        <v>1</v>
      </c>
      <c r="B42" s="7" t="s">
        <v>24</v>
      </c>
      <c r="C42" s="7">
        <v>1.25</v>
      </c>
      <c r="D42" s="7" t="s">
        <v>49</v>
      </c>
      <c r="E42" s="15"/>
      <c r="F42" s="15">
        <v>2</v>
      </c>
      <c r="G42" s="16">
        <v>4000000</v>
      </c>
      <c r="H42" s="9">
        <v>8000000</v>
      </c>
      <c r="I42" s="10">
        <v>-7086525</v>
      </c>
      <c r="J42" s="7">
        <v>0</v>
      </c>
      <c r="K42" s="9">
        <f t="shared" si="0"/>
        <v>913475</v>
      </c>
      <c r="L42" s="23"/>
      <c r="N42" s="24"/>
    </row>
    <row r="43" spans="1:14" x14ac:dyDescent="0.25">
      <c r="A43" s="7">
        <v>1</v>
      </c>
      <c r="B43" s="7" t="s">
        <v>24</v>
      </c>
      <c r="C43" s="7">
        <v>1.26</v>
      </c>
      <c r="D43" s="7" t="s">
        <v>50</v>
      </c>
      <c r="E43" s="15"/>
      <c r="F43" s="15">
        <v>0.05</v>
      </c>
      <c r="G43" s="16">
        <v>728818313</v>
      </c>
      <c r="H43" s="9">
        <f>+G43*F43</f>
        <v>36440915.649999999</v>
      </c>
      <c r="I43" s="10">
        <v>0</v>
      </c>
      <c r="J43" s="7">
        <v>0</v>
      </c>
      <c r="K43" s="9"/>
    </row>
    <row r="44" spans="1:14" x14ac:dyDescent="0.25">
      <c r="A44" s="7">
        <v>1</v>
      </c>
      <c r="B44" s="7" t="s">
        <v>24</v>
      </c>
      <c r="C44" s="7" t="s">
        <v>51</v>
      </c>
      <c r="D44" s="7" t="s">
        <v>52</v>
      </c>
      <c r="E44" s="15"/>
      <c r="F44" s="15"/>
      <c r="G44" s="16"/>
      <c r="H44" s="9">
        <v>0</v>
      </c>
      <c r="I44" s="10">
        <v>-9575358</v>
      </c>
      <c r="J44" s="7">
        <v>0</v>
      </c>
      <c r="K44" s="9">
        <f t="shared" ref="K44:K107" si="1">+H44+I44+J44</f>
        <v>-9575358</v>
      </c>
    </row>
    <row r="45" spans="1:14" x14ac:dyDescent="0.25">
      <c r="A45" s="7">
        <v>1</v>
      </c>
      <c r="B45" s="7" t="s">
        <v>24</v>
      </c>
      <c r="C45" s="7" t="s">
        <v>53</v>
      </c>
      <c r="D45" s="7" t="s">
        <v>54</v>
      </c>
      <c r="E45" s="15"/>
      <c r="F45" s="15"/>
      <c r="G45" s="16"/>
      <c r="H45" s="9">
        <v>0</v>
      </c>
      <c r="I45" s="10">
        <v>-9133284</v>
      </c>
      <c r="J45" s="7">
        <v>0</v>
      </c>
      <c r="K45" s="9">
        <f t="shared" si="1"/>
        <v>-9133284</v>
      </c>
    </row>
    <row r="46" spans="1:14" x14ac:dyDescent="0.25">
      <c r="A46" s="7">
        <v>1</v>
      </c>
      <c r="B46" s="7" t="s">
        <v>24</v>
      </c>
      <c r="C46" s="7" t="s">
        <v>55</v>
      </c>
      <c r="D46" s="7" t="s">
        <v>56</v>
      </c>
      <c r="E46" s="15"/>
      <c r="F46" s="15"/>
      <c r="G46" s="16"/>
      <c r="H46" s="9">
        <v>0</v>
      </c>
      <c r="I46" s="10">
        <v>-3497200</v>
      </c>
      <c r="J46" s="7">
        <v>0</v>
      </c>
      <c r="K46" s="9">
        <f t="shared" si="1"/>
        <v>-3497200</v>
      </c>
    </row>
    <row r="47" spans="1:14" x14ac:dyDescent="0.25">
      <c r="A47" s="7">
        <v>1</v>
      </c>
      <c r="B47" s="7" t="s">
        <v>24</v>
      </c>
      <c r="C47" s="7" t="s">
        <v>57</v>
      </c>
      <c r="D47" s="7" t="s">
        <v>58</v>
      </c>
      <c r="E47" s="15"/>
      <c r="F47" s="15"/>
      <c r="G47" s="16"/>
      <c r="H47" s="9">
        <v>0</v>
      </c>
      <c r="I47" s="10">
        <v>-19597537</v>
      </c>
      <c r="J47" s="7">
        <v>0</v>
      </c>
      <c r="K47" s="9">
        <f t="shared" si="1"/>
        <v>-19597537</v>
      </c>
    </row>
    <row r="48" spans="1:14" x14ac:dyDescent="0.25">
      <c r="A48" s="7">
        <v>1</v>
      </c>
      <c r="B48" s="7" t="s">
        <v>24</v>
      </c>
      <c r="C48" s="7" t="s">
        <v>59</v>
      </c>
      <c r="D48" s="7" t="s">
        <v>60</v>
      </c>
      <c r="E48" s="15"/>
      <c r="F48" s="15"/>
      <c r="G48" s="16"/>
      <c r="H48" s="9">
        <v>0</v>
      </c>
      <c r="I48" s="10">
        <v>0</v>
      </c>
      <c r="J48" s="7">
        <v>0</v>
      </c>
      <c r="K48" s="9">
        <f t="shared" si="1"/>
        <v>0</v>
      </c>
    </row>
    <row r="49" spans="1:13" x14ac:dyDescent="0.25">
      <c r="A49" s="7">
        <v>1</v>
      </c>
      <c r="B49" s="7" t="s">
        <v>24</v>
      </c>
      <c r="C49" s="7">
        <v>1.27</v>
      </c>
      <c r="D49" s="7" t="s">
        <v>61</v>
      </c>
      <c r="E49" s="15"/>
      <c r="F49" s="15">
        <v>1</v>
      </c>
      <c r="G49" s="16">
        <v>4500000</v>
      </c>
      <c r="H49" s="9">
        <f>+G49</f>
        <v>4500000</v>
      </c>
      <c r="I49" s="10">
        <v>-640000</v>
      </c>
      <c r="J49" s="7">
        <v>0</v>
      </c>
      <c r="K49" s="9">
        <f t="shared" si="1"/>
        <v>3860000</v>
      </c>
    </row>
    <row r="50" spans="1:13" x14ac:dyDescent="0.25">
      <c r="A50" s="7">
        <v>2</v>
      </c>
      <c r="B50" s="7" t="s">
        <v>62</v>
      </c>
      <c r="C50" s="7">
        <v>2.1</v>
      </c>
      <c r="D50" s="7" t="s">
        <v>63</v>
      </c>
      <c r="E50" s="15"/>
      <c r="F50" s="15">
        <v>1</v>
      </c>
      <c r="G50" s="16">
        <v>2000000</v>
      </c>
      <c r="H50" s="9">
        <v>2000000</v>
      </c>
      <c r="I50" s="10">
        <v>0</v>
      </c>
      <c r="J50" s="7">
        <v>0</v>
      </c>
      <c r="K50" s="9">
        <f t="shared" si="1"/>
        <v>2000000</v>
      </c>
    </row>
    <row r="51" spans="1:13" x14ac:dyDescent="0.25">
      <c r="A51" s="7">
        <v>2</v>
      </c>
      <c r="B51" s="7" t="s">
        <v>62</v>
      </c>
      <c r="C51" s="7">
        <v>2.2000000000000002</v>
      </c>
      <c r="D51" s="7" t="s">
        <v>64</v>
      </c>
      <c r="E51" s="15"/>
      <c r="F51" s="15"/>
      <c r="G51" s="16" t="s">
        <v>65</v>
      </c>
      <c r="H51" s="9"/>
      <c r="I51" s="10">
        <v>0</v>
      </c>
      <c r="J51" s="7">
        <v>0</v>
      </c>
      <c r="K51" s="9">
        <f t="shared" si="1"/>
        <v>0</v>
      </c>
    </row>
    <row r="52" spans="1:13" x14ac:dyDescent="0.25">
      <c r="A52" s="7">
        <v>2</v>
      </c>
      <c r="B52" s="7" t="s">
        <v>62</v>
      </c>
      <c r="C52" s="18" t="s">
        <v>66</v>
      </c>
      <c r="D52" s="7" t="s">
        <v>67</v>
      </c>
      <c r="E52" s="15"/>
      <c r="F52" s="15">
        <v>1</v>
      </c>
      <c r="G52" s="16">
        <v>4500000</v>
      </c>
      <c r="H52" s="9">
        <v>4500000</v>
      </c>
      <c r="I52" s="10">
        <v>-2214027</v>
      </c>
      <c r="J52" s="7">
        <v>0</v>
      </c>
      <c r="K52" s="9">
        <f t="shared" si="1"/>
        <v>2285973</v>
      </c>
      <c r="M52" s="3"/>
    </row>
    <row r="53" spans="1:13" x14ac:dyDescent="0.25">
      <c r="A53" s="7">
        <v>2</v>
      </c>
      <c r="B53" s="7" t="s">
        <v>62</v>
      </c>
      <c r="C53" s="18" t="s">
        <v>68</v>
      </c>
      <c r="D53" s="7" t="s">
        <v>69</v>
      </c>
      <c r="E53" s="15"/>
      <c r="F53" s="15">
        <v>1</v>
      </c>
      <c r="G53" s="16">
        <v>4500000</v>
      </c>
      <c r="H53" s="9">
        <v>4500000</v>
      </c>
      <c r="I53" s="10">
        <v>-8226452</v>
      </c>
      <c r="J53" s="7">
        <v>0</v>
      </c>
      <c r="K53" s="9">
        <f t="shared" si="1"/>
        <v>-3726452</v>
      </c>
      <c r="M53" s="3"/>
    </row>
    <row r="54" spans="1:13" x14ac:dyDescent="0.25">
      <c r="A54" s="7">
        <v>2</v>
      </c>
      <c r="B54" s="7" t="s">
        <v>62</v>
      </c>
      <c r="C54" s="18" t="s">
        <v>70</v>
      </c>
      <c r="D54" s="7" t="s">
        <v>71</v>
      </c>
      <c r="E54" s="15"/>
      <c r="F54" s="15">
        <v>1</v>
      </c>
      <c r="G54" s="16">
        <v>4500000</v>
      </c>
      <c r="H54" s="9">
        <v>4500000</v>
      </c>
      <c r="I54" s="10">
        <v>-1468672</v>
      </c>
      <c r="J54" s="7">
        <v>0</v>
      </c>
      <c r="K54" s="9">
        <f t="shared" si="1"/>
        <v>3031328</v>
      </c>
      <c r="M54" s="23"/>
    </row>
    <row r="55" spans="1:13" x14ac:dyDescent="0.25">
      <c r="A55" s="7">
        <v>2</v>
      </c>
      <c r="B55" s="7" t="s">
        <v>62</v>
      </c>
      <c r="C55" s="18" t="s">
        <v>72</v>
      </c>
      <c r="D55" s="7" t="s">
        <v>73</v>
      </c>
      <c r="E55" s="15"/>
      <c r="F55" s="15">
        <v>1</v>
      </c>
      <c r="G55" s="16">
        <v>4500000</v>
      </c>
      <c r="H55" s="9">
        <v>4500000</v>
      </c>
      <c r="I55" s="10">
        <v>-1974855</v>
      </c>
      <c r="J55" s="7">
        <v>0</v>
      </c>
      <c r="K55" s="9">
        <f t="shared" si="1"/>
        <v>2525145</v>
      </c>
    </row>
    <row r="56" spans="1:13" x14ac:dyDescent="0.25">
      <c r="A56" s="7">
        <v>2</v>
      </c>
      <c r="B56" s="7" t="s">
        <v>62</v>
      </c>
      <c r="C56" s="18" t="s">
        <v>74</v>
      </c>
      <c r="D56" s="7" t="s">
        <v>75</v>
      </c>
      <c r="E56" s="15"/>
      <c r="F56" s="15">
        <v>1</v>
      </c>
      <c r="G56" s="16">
        <v>4500000</v>
      </c>
      <c r="H56" s="9"/>
      <c r="I56" s="10">
        <v>0</v>
      </c>
      <c r="J56" s="7">
        <v>0</v>
      </c>
      <c r="K56" s="9">
        <f t="shared" si="1"/>
        <v>0</v>
      </c>
    </row>
    <row r="57" spans="1:13" x14ac:dyDescent="0.25">
      <c r="A57" s="7">
        <v>2</v>
      </c>
      <c r="B57" s="7" t="s">
        <v>62</v>
      </c>
      <c r="C57" s="18" t="s">
        <v>76</v>
      </c>
      <c r="D57" s="7" t="s">
        <v>77</v>
      </c>
      <c r="E57" s="15"/>
      <c r="F57" s="15">
        <v>1</v>
      </c>
      <c r="G57" s="16">
        <v>4500000</v>
      </c>
      <c r="H57" s="9"/>
      <c r="I57" s="10">
        <v>0</v>
      </c>
      <c r="J57" s="7">
        <v>0</v>
      </c>
      <c r="K57" s="9">
        <f t="shared" si="1"/>
        <v>0</v>
      </c>
    </row>
    <row r="58" spans="1:13" x14ac:dyDescent="0.25">
      <c r="A58" s="7">
        <v>2</v>
      </c>
      <c r="B58" s="7" t="s">
        <v>62</v>
      </c>
      <c r="C58" s="18" t="s">
        <v>78</v>
      </c>
      <c r="D58" s="7" t="s">
        <v>79</v>
      </c>
      <c r="E58" s="15"/>
      <c r="F58" s="15">
        <v>3</v>
      </c>
      <c r="G58" s="16">
        <v>4500000</v>
      </c>
      <c r="H58" s="9">
        <f>+G58*F58</f>
        <v>13500000</v>
      </c>
      <c r="I58" s="10">
        <v>-9719376</v>
      </c>
      <c r="J58" s="7">
        <v>0</v>
      </c>
      <c r="K58" s="9">
        <f t="shared" si="1"/>
        <v>3780624</v>
      </c>
      <c r="M58" s="3"/>
    </row>
    <row r="59" spans="1:13" x14ac:dyDescent="0.25">
      <c r="A59" s="7">
        <v>2</v>
      </c>
      <c r="B59" s="7" t="s">
        <v>62</v>
      </c>
      <c r="C59" s="18" t="s">
        <v>80</v>
      </c>
      <c r="D59" s="7" t="s">
        <v>81</v>
      </c>
      <c r="E59" s="15"/>
      <c r="F59" s="15">
        <v>1</v>
      </c>
      <c r="G59" s="16">
        <v>10000000</v>
      </c>
      <c r="H59" s="9">
        <v>10000000</v>
      </c>
      <c r="I59" s="10">
        <v>-4080633</v>
      </c>
      <c r="J59" s="7">
        <v>0</v>
      </c>
      <c r="K59" s="9">
        <f t="shared" si="1"/>
        <v>5919367</v>
      </c>
    </row>
    <row r="60" spans="1:13" x14ac:dyDescent="0.25">
      <c r="A60" s="7">
        <v>2</v>
      </c>
      <c r="B60" s="7" t="s">
        <v>62</v>
      </c>
      <c r="C60" s="25" t="s">
        <v>82</v>
      </c>
      <c r="D60" s="7" t="s">
        <v>83</v>
      </c>
      <c r="E60" s="15"/>
      <c r="F60" s="15">
        <v>1</v>
      </c>
      <c r="G60" s="16">
        <v>5000000</v>
      </c>
      <c r="H60" s="9">
        <v>5000000</v>
      </c>
      <c r="I60" s="10">
        <v>0</v>
      </c>
      <c r="J60" s="7">
        <v>0</v>
      </c>
      <c r="K60" s="9">
        <f t="shared" si="1"/>
        <v>5000000</v>
      </c>
    </row>
    <row r="61" spans="1:13" x14ac:dyDescent="0.25">
      <c r="A61" s="7">
        <v>2</v>
      </c>
      <c r="B61" s="7" t="s">
        <v>62</v>
      </c>
      <c r="C61" s="7" t="s">
        <v>84</v>
      </c>
      <c r="D61" s="7" t="s">
        <v>85</v>
      </c>
      <c r="E61" s="15"/>
      <c r="F61" s="15">
        <v>100000</v>
      </c>
      <c r="G61" s="16">
        <v>100</v>
      </c>
      <c r="H61" s="9">
        <f>+G61*F61</f>
        <v>10000000</v>
      </c>
      <c r="I61" s="10">
        <v>-6717312</v>
      </c>
      <c r="J61" s="7">
        <v>0</v>
      </c>
      <c r="K61" s="9">
        <f t="shared" si="1"/>
        <v>3282688</v>
      </c>
    </row>
    <row r="62" spans="1:13" x14ac:dyDescent="0.25">
      <c r="A62" s="7">
        <v>2</v>
      </c>
      <c r="B62" s="7" t="s">
        <v>62</v>
      </c>
      <c r="C62" s="7" t="s">
        <v>86</v>
      </c>
      <c r="D62" s="7" t="s">
        <v>87</v>
      </c>
      <c r="E62" s="15"/>
      <c r="F62" s="15">
        <v>0</v>
      </c>
      <c r="G62" s="16">
        <v>0</v>
      </c>
      <c r="H62" s="9">
        <v>0</v>
      </c>
      <c r="I62" s="10">
        <v>0</v>
      </c>
      <c r="J62" s="7">
        <v>0</v>
      </c>
      <c r="K62" s="9">
        <f t="shared" si="1"/>
        <v>0</v>
      </c>
    </row>
    <row r="63" spans="1:13" x14ac:dyDescent="0.25">
      <c r="A63" s="7">
        <v>2</v>
      </c>
      <c r="B63" s="7" t="s">
        <v>62</v>
      </c>
      <c r="C63" s="7" t="s">
        <v>88</v>
      </c>
      <c r="D63" s="7" t="s">
        <v>89</v>
      </c>
      <c r="E63" s="15"/>
      <c r="F63" s="15">
        <v>1</v>
      </c>
      <c r="G63" s="16">
        <v>14000000</v>
      </c>
      <c r="H63" s="9">
        <f>+G63*F63</f>
        <v>14000000</v>
      </c>
      <c r="I63" s="10">
        <v>-13226544</v>
      </c>
      <c r="J63" s="7">
        <v>0</v>
      </c>
      <c r="K63" s="9">
        <f t="shared" si="1"/>
        <v>773456</v>
      </c>
    </row>
    <row r="64" spans="1:13" x14ac:dyDescent="0.25">
      <c r="A64" s="7">
        <v>2</v>
      </c>
      <c r="B64" s="7" t="s">
        <v>62</v>
      </c>
      <c r="C64" s="7" t="s">
        <v>90</v>
      </c>
      <c r="D64" s="7" t="s">
        <v>91</v>
      </c>
      <c r="E64" s="15"/>
      <c r="F64" s="15">
        <v>1</v>
      </c>
      <c r="G64" s="16">
        <v>1000000</v>
      </c>
      <c r="H64" s="9">
        <f>+G64*F64</f>
        <v>1000000</v>
      </c>
      <c r="I64" s="10">
        <v>-517614</v>
      </c>
      <c r="J64" s="7">
        <v>0</v>
      </c>
      <c r="K64" s="9">
        <f t="shared" si="1"/>
        <v>482386</v>
      </c>
    </row>
    <row r="65" spans="1:12" x14ac:dyDescent="0.25">
      <c r="A65" s="7">
        <v>2</v>
      </c>
      <c r="B65" s="7" t="s">
        <v>62</v>
      </c>
      <c r="C65" s="7" t="s">
        <v>92</v>
      </c>
      <c r="D65" s="7" t="s">
        <v>93</v>
      </c>
      <c r="E65" s="15"/>
      <c r="F65" s="15">
        <v>1</v>
      </c>
      <c r="G65" s="16">
        <v>5000000</v>
      </c>
      <c r="H65" s="9">
        <f>+G65*F65</f>
        <v>5000000</v>
      </c>
      <c r="I65" s="10">
        <v>-4474996</v>
      </c>
      <c r="J65" s="7">
        <v>0</v>
      </c>
      <c r="K65" s="9">
        <f t="shared" si="1"/>
        <v>525004</v>
      </c>
    </row>
    <row r="66" spans="1:12" x14ac:dyDescent="0.25">
      <c r="A66" s="7">
        <v>2</v>
      </c>
      <c r="B66" s="7" t="s">
        <v>62</v>
      </c>
      <c r="C66" s="7" t="s">
        <v>94</v>
      </c>
      <c r="D66" s="7" t="s">
        <v>95</v>
      </c>
      <c r="E66" s="15"/>
      <c r="F66" s="15">
        <v>1</v>
      </c>
      <c r="G66" s="16">
        <v>1000000</v>
      </c>
      <c r="H66" s="9">
        <f>+G66*F66</f>
        <v>1000000</v>
      </c>
      <c r="I66" s="10">
        <v>-455253</v>
      </c>
      <c r="J66" s="7">
        <v>0</v>
      </c>
      <c r="K66" s="9">
        <f t="shared" si="1"/>
        <v>544747</v>
      </c>
    </row>
    <row r="67" spans="1:12" x14ac:dyDescent="0.25">
      <c r="A67" s="7">
        <v>2</v>
      </c>
      <c r="B67" s="7" t="s">
        <v>62</v>
      </c>
      <c r="C67" s="7" t="s">
        <v>96</v>
      </c>
      <c r="D67" s="7" t="s">
        <v>97</v>
      </c>
      <c r="E67" s="15"/>
      <c r="F67" s="15"/>
      <c r="G67" s="16"/>
      <c r="H67" s="9"/>
      <c r="I67" s="10">
        <v>0</v>
      </c>
      <c r="J67" s="7">
        <v>0</v>
      </c>
      <c r="K67" s="9">
        <f t="shared" si="1"/>
        <v>0</v>
      </c>
    </row>
    <row r="68" spans="1:12" x14ac:dyDescent="0.25">
      <c r="A68" s="7">
        <v>2</v>
      </c>
      <c r="B68" s="7" t="s">
        <v>62</v>
      </c>
      <c r="C68" s="7">
        <v>2.2999999999999998</v>
      </c>
      <c r="D68" s="7" t="s">
        <v>98</v>
      </c>
      <c r="E68" s="15"/>
      <c r="F68" s="15">
        <v>11000</v>
      </c>
      <c r="G68" s="16">
        <v>500</v>
      </c>
      <c r="H68" s="9">
        <f>+G68*F68</f>
        <v>5500000</v>
      </c>
      <c r="I68" s="10">
        <v>-2276204</v>
      </c>
      <c r="J68" s="7">
        <v>0</v>
      </c>
      <c r="K68" s="9">
        <f t="shared" si="1"/>
        <v>3223796</v>
      </c>
    </row>
    <row r="69" spans="1:12" x14ac:dyDescent="0.25">
      <c r="A69" s="7">
        <v>2</v>
      </c>
      <c r="B69" s="7" t="s">
        <v>62</v>
      </c>
      <c r="C69" s="7">
        <v>2.4</v>
      </c>
      <c r="D69" s="7" t="s">
        <v>99</v>
      </c>
      <c r="E69" s="15"/>
      <c r="F69" s="15">
        <v>0</v>
      </c>
      <c r="G69" s="16">
        <v>0</v>
      </c>
      <c r="H69" s="9">
        <v>0</v>
      </c>
      <c r="I69" s="10">
        <v>0</v>
      </c>
      <c r="J69" s="7">
        <v>0</v>
      </c>
      <c r="K69" s="9">
        <f t="shared" si="1"/>
        <v>0</v>
      </c>
    </row>
    <row r="70" spans="1:12" x14ac:dyDescent="0.25">
      <c r="A70" s="7">
        <v>2</v>
      </c>
      <c r="B70" s="7" t="s">
        <v>62</v>
      </c>
      <c r="C70" s="7">
        <v>2.5</v>
      </c>
      <c r="D70" s="7" t="s">
        <v>100</v>
      </c>
      <c r="E70" s="15"/>
      <c r="F70" s="15"/>
      <c r="G70" s="16" t="s">
        <v>65</v>
      </c>
      <c r="H70" s="9"/>
      <c r="I70" s="10">
        <v>0</v>
      </c>
      <c r="J70" s="7">
        <v>0</v>
      </c>
      <c r="K70" s="9">
        <f t="shared" si="1"/>
        <v>0</v>
      </c>
    </row>
    <row r="71" spans="1:12" x14ac:dyDescent="0.25">
      <c r="A71" s="7">
        <v>2</v>
      </c>
      <c r="B71" s="7" t="s">
        <v>62</v>
      </c>
      <c r="C71" s="18" t="s">
        <v>101</v>
      </c>
      <c r="D71" s="7" t="s">
        <v>102</v>
      </c>
      <c r="E71" s="15"/>
      <c r="F71" s="15">
        <v>1</v>
      </c>
      <c r="G71" s="16">
        <v>12000000</v>
      </c>
      <c r="H71" s="9">
        <v>12000000</v>
      </c>
      <c r="I71" s="10">
        <v>-11512762</v>
      </c>
      <c r="J71" s="7">
        <v>0</v>
      </c>
      <c r="K71" s="9">
        <f t="shared" si="1"/>
        <v>487238</v>
      </c>
      <c r="L71" s="3"/>
    </row>
    <row r="72" spans="1:12" x14ac:dyDescent="0.25">
      <c r="A72" s="7">
        <v>2</v>
      </c>
      <c r="B72" s="7" t="s">
        <v>62</v>
      </c>
      <c r="C72" s="18" t="s">
        <v>103</v>
      </c>
      <c r="D72" s="7" t="s">
        <v>104</v>
      </c>
      <c r="E72" s="15"/>
      <c r="F72" s="15">
        <v>1</v>
      </c>
      <c r="G72" s="16">
        <v>2000000</v>
      </c>
      <c r="H72" s="9">
        <v>0</v>
      </c>
      <c r="I72" s="10">
        <v>0</v>
      </c>
      <c r="J72" s="7">
        <v>0</v>
      </c>
      <c r="K72" s="9">
        <f t="shared" si="1"/>
        <v>0</v>
      </c>
    </row>
    <row r="73" spans="1:12" x14ac:dyDescent="0.25">
      <c r="A73" s="7">
        <v>2</v>
      </c>
      <c r="B73" s="7" t="s">
        <v>62</v>
      </c>
      <c r="C73" s="18" t="s">
        <v>105</v>
      </c>
      <c r="D73" s="7" t="s">
        <v>106</v>
      </c>
      <c r="E73" s="15"/>
      <c r="F73" s="15">
        <v>1</v>
      </c>
      <c r="G73" s="16">
        <v>5000000</v>
      </c>
      <c r="H73" s="9">
        <v>5000000</v>
      </c>
      <c r="I73" s="10">
        <v>-4455281</v>
      </c>
      <c r="J73" s="7">
        <v>0</v>
      </c>
      <c r="K73" s="9">
        <f t="shared" si="1"/>
        <v>544719</v>
      </c>
    </row>
    <row r="74" spans="1:12" x14ac:dyDescent="0.25">
      <c r="A74" s="7">
        <v>2</v>
      </c>
      <c r="B74" s="7" t="s">
        <v>62</v>
      </c>
      <c r="C74" s="18" t="s">
        <v>107</v>
      </c>
      <c r="D74" s="7" t="s">
        <v>108</v>
      </c>
      <c r="E74" s="15"/>
      <c r="F74" s="15">
        <v>1</v>
      </c>
      <c r="G74" s="16">
        <v>1500000</v>
      </c>
      <c r="H74" s="9">
        <v>1500000</v>
      </c>
      <c r="I74" s="10">
        <v>-120910</v>
      </c>
      <c r="J74" s="7">
        <v>0</v>
      </c>
      <c r="K74" s="9">
        <f t="shared" si="1"/>
        <v>1379090</v>
      </c>
    </row>
    <row r="75" spans="1:12" x14ac:dyDescent="0.25">
      <c r="A75" s="7">
        <v>2</v>
      </c>
      <c r="B75" s="7" t="s">
        <v>62</v>
      </c>
      <c r="C75" s="7">
        <v>2.6</v>
      </c>
      <c r="D75" s="7" t="s">
        <v>109</v>
      </c>
      <c r="E75" s="15"/>
      <c r="F75" s="8">
        <v>1</v>
      </c>
      <c r="G75" s="16">
        <v>500000</v>
      </c>
      <c r="H75" s="9">
        <v>500000</v>
      </c>
      <c r="I75" s="10">
        <v>0</v>
      </c>
      <c r="J75" s="7">
        <v>0</v>
      </c>
      <c r="K75" s="9">
        <f t="shared" si="1"/>
        <v>500000</v>
      </c>
    </row>
    <row r="76" spans="1:12" x14ac:dyDescent="0.25">
      <c r="A76" s="7">
        <v>2</v>
      </c>
      <c r="B76" s="7" t="s">
        <v>62</v>
      </c>
      <c r="C76" s="7">
        <v>2.7</v>
      </c>
      <c r="D76" s="7" t="s">
        <v>110</v>
      </c>
      <c r="E76" s="15"/>
      <c r="F76" s="8">
        <v>11000</v>
      </c>
      <c r="G76" s="16">
        <v>700</v>
      </c>
      <c r="H76" s="9">
        <f>+G76*F76</f>
        <v>7700000</v>
      </c>
      <c r="I76" s="10">
        <v>-11526525</v>
      </c>
      <c r="J76" s="7">
        <v>0</v>
      </c>
      <c r="K76" s="9">
        <f t="shared" si="1"/>
        <v>-3826525</v>
      </c>
    </row>
    <row r="77" spans="1:12" x14ac:dyDescent="0.25">
      <c r="A77" s="7" t="s">
        <v>111</v>
      </c>
      <c r="B77" s="7" t="s">
        <v>112</v>
      </c>
      <c r="C77" s="18">
        <v>3.1</v>
      </c>
      <c r="D77" s="7" t="s">
        <v>113</v>
      </c>
      <c r="E77" s="15"/>
      <c r="F77" s="15"/>
      <c r="G77" s="16"/>
      <c r="H77" s="9"/>
      <c r="I77" s="10">
        <v>0</v>
      </c>
      <c r="J77" s="7">
        <v>0</v>
      </c>
      <c r="K77" s="9">
        <f t="shared" si="1"/>
        <v>0</v>
      </c>
    </row>
    <row r="78" spans="1:12" x14ac:dyDescent="0.25">
      <c r="A78" s="7" t="s">
        <v>111</v>
      </c>
      <c r="B78" s="7" t="s">
        <v>112</v>
      </c>
      <c r="C78" s="18" t="s">
        <v>114</v>
      </c>
      <c r="D78" s="7" t="s">
        <v>115</v>
      </c>
      <c r="E78" s="15"/>
      <c r="F78" s="15"/>
      <c r="G78" s="16">
        <v>4000000</v>
      </c>
      <c r="H78" s="9">
        <v>4000000</v>
      </c>
      <c r="I78" s="10">
        <v>-3592932</v>
      </c>
      <c r="J78" s="7">
        <v>0</v>
      </c>
      <c r="K78" s="9">
        <f t="shared" si="1"/>
        <v>407068</v>
      </c>
    </row>
    <row r="79" spans="1:12" x14ac:dyDescent="0.25">
      <c r="A79" s="7" t="s">
        <v>111</v>
      </c>
      <c r="B79" s="7" t="s">
        <v>112</v>
      </c>
      <c r="C79" s="18" t="s">
        <v>116</v>
      </c>
      <c r="D79" s="7" t="s">
        <v>117</v>
      </c>
      <c r="E79" s="15"/>
      <c r="F79" s="15">
        <v>1</v>
      </c>
      <c r="G79" s="9">
        <v>1150000</v>
      </c>
      <c r="H79" s="9">
        <f>+G79*F79</f>
        <v>1150000</v>
      </c>
      <c r="I79" s="10">
        <v>-895253</v>
      </c>
      <c r="J79" s="7">
        <v>0</v>
      </c>
      <c r="K79" s="9">
        <f t="shared" si="1"/>
        <v>254747</v>
      </c>
    </row>
    <row r="80" spans="1:12" x14ac:dyDescent="0.25">
      <c r="A80" s="7" t="s">
        <v>111</v>
      </c>
      <c r="B80" s="7" t="s">
        <v>112</v>
      </c>
      <c r="C80" s="18">
        <v>3.2</v>
      </c>
      <c r="D80" s="7" t="s">
        <v>118</v>
      </c>
      <c r="E80" s="15"/>
      <c r="F80" s="15"/>
      <c r="G80" s="16"/>
      <c r="H80" s="9"/>
      <c r="I80" s="10">
        <v>0</v>
      </c>
      <c r="J80" s="7">
        <v>0</v>
      </c>
      <c r="K80" s="9">
        <f t="shared" si="1"/>
        <v>0</v>
      </c>
    </row>
    <row r="81" spans="1:13" x14ac:dyDescent="0.25">
      <c r="A81" s="7" t="s">
        <v>111</v>
      </c>
      <c r="B81" s="7" t="s">
        <v>112</v>
      </c>
      <c r="C81" s="18" t="s">
        <v>119</v>
      </c>
      <c r="D81" s="7" t="s">
        <v>120</v>
      </c>
      <c r="E81" s="15"/>
      <c r="F81" s="15"/>
      <c r="G81" s="16">
        <v>1000000</v>
      </c>
      <c r="H81" s="9">
        <v>1000000</v>
      </c>
      <c r="I81" s="10">
        <v>-1775239</v>
      </c>
      <c r="J81" s="7">
        <v>0</v>
      </c>
      <c r="K81" s="9">
        <f t="shared" si="1"/>
        <v>-775239</v>
      </c>
    </row>
    <row r="82" spans="1:13" x14ac:dyDescent="0.25">
      <c r="A82" s="7" t="s">
        <v>111</v>
      </c>
      <c r="B82" s="7" t="s">
        <v>112</v>
      </c>
      <c r="C82" s="18" t="s">
        <v>121</v>
      </c>
      <c r="D82" s="7" t="s">
        <v>122</v>
      </c>
      <c r="E82" s="15"/>
      <c r="F82" s="15"/>
      <c r="G82" s="16"/>
      <c r="H82" s="9"/>
      <c r="I82" s="10">
        <v>0</v>
      </c>
      <c r="J82" s="7">
        <v>0</v>
      </c>
      <c r="K82" s="9">
        <f t="shared" si="1"/>
        <v>0</v>
      </c>
    </row>
    <row r="83" spans="1:13" x14ac:dyDescent="0.25">
      <c r="A83" s="7" t="s">
        <v>111</v>
      </c>
      <c r="B83" s="7" t="s">
        <v>112</v>
      </c>
      <c r="C83" s="18" t="s">
        <v>123</v>
      </c>
      <c r="D83" s="7" t="s">
        <v>124</v>
      </c>
      <c r="E83" s="15"/>
      <c r="F83" s="15"/>
      <c r="G83" s="16"/>
      <c r="H83" s="9"/>
      <c r="I83" s="10">
        <v>0</v>
      </c>
      <c r="J83" s="7">
        <v>0</v>
      </c>
      <c r="K83" s="9">
        <f t="shared" si="1"/>
        <v>0</v>
      </c>
    </row>
    <row r="84" spans="1:13" x14ac:dyDescent="0.25">
      <c r="A84" s="7" t="s">
        <v>111</v>
      </c>
      <c r="B84" s="7" t="s">
        <v>112</v>
      </c>
      <c r="C84" s="18" t="s">
        <v>125</v>
      </c>
      <c r="D84" s="7" t="s">
        <v>99</v>
      </c>
      <c r="E84" s="15"/>
      <c r="F84" s="15"/>
      <c r="G84" s="16"/>
      <c r="H84" s="9">
        <v>2500000</v>
      </c>
      <c r="I84" s="10">
        <v>-1592680</v>
      </c>
      <c r="J84" s="7">
        <v>0</v>
      </c>
      <c r="K84" s="9">
        <f t="shared" si="1"/>
        <v>907320</v>
      </c>
    </row>
    <row r="85" spans="1:13" x14ac:dyDescent="0.25">
      <c r="A85" s="7" t="s">
        <v>111</v>
      </c>
      <c r="B85" s="7" t="s">
        <v>112</v>
      </c>
      <c r="C85" s="18" t="s">
        <v>126</v>
      </c>
      <c r="D85" s="7" t="s">
        <v>75</v>
      </c>
      <c r="E85" s="15"/>
      <c r="F85" s="15"/>
      <c r="G85" s="16"/>
      <c r="H85" s="9">
        <v>4500000</v>
      </c>
      <c r="I85" s="10">
        <v>-3921067</v>
      </c>
      <c r="J85" s="7">
        <v>0</v>
      </c>
      <c r="K85" s="9">
        <f t="shared" si="1"/>
        <v>578933</v>
      </c>
    </row>
    <row r="86" spans="1:13" x14ac:dyDescent="0.25">
      <c r="A86" s="7" t="s">
        <v>111</v>
      </c>
      <c r="B86" s="7" t="s">
        <v>112</v>
      </c>
      <c r="C86" s="18" t="s">
        <v>127</v>
      </c>
      <c r="D86" s="7" t="s">
        <v>77</v>
      </c>
      <c r="E86" s="15"/>
      <c r="F86" s="15"/>
      <c r="G86" s="16"/>
      <c r="H86" s="9">
        <v>4500000</v>
      </c>
      <c r="I86" s="10">
        <v>0</v>
      </c>
      <c r="J86" s="7">
        <v>0</v>
      </c>
      <c r="K86" s="9">
        <f t="shared" si="1"/>
        <v>4500000</v>
      </c>
    </row>
    <row r="87" spans="1:13" x14ac:dyDescent="0.25">
      <c r="A87" s="7" t="s">
        <v>111</v>
      </c>
      <c r="B87" s="7" t="s">
        <v>112</v>
      </c>
      <c r="C87" s="18" t="s">
        <v>128</v>
      </c>
      <c r="D87" s="7" t="s">
        <v>129</v>
      </c>
      <c r="E87" s="15"/>
      <c r="F87" s="15"/>
      <c r="G87" s="16"/>
      <c r="H87" s="9">
        <v>5000000</v>
      </c>
      <c r="I87" s="10">
        <v>-2911401</v>
      </c>
      <c r="J87" s="7">
        <v>0</v>
      </c>
      <c r="K87" s="9">
        <f t="shared" si="1"/>
        <v>2088599</v>
      </c>
    </row>
    <row r="88" spans="1:13" x14ac:dyDescent="0.25">
      <c r="A88" s="7" t="s">
        <v>111</v>
      </c>
      <c r="B88" s="7" t="s">
        <v>112</v>
      </c>
      <c r="C88" s="18" t="s">
        <v>130</v>
      </c>
      <c r="D88" s="7" t="s">
        <v>131</v>
      </c>
      <c r="E88" s="15"/>
      <c r="F88" s="15"/>
      <c r="G88" s="16"/>
      <c r="H88" s="9">
        <v>2500000</v>
      </c>
      <c r="I88" s="10">
        <v>-4302452</v>
      </c>
      <c r="J88" s="7">
        <v>0</v>
      </c>
      <c r="K88" s="9">
        <f t="shared" si="1"/>
        <v>-1802452</v>
      </c>
      <c r="M88" s="3"/>
    </row>
    <row r="89" spans="1:13" x14ac:dyDescent="0.25">
      <c r="A89" s="18">
        <v>4</v>
      </c>
      <c r="B89" s="7" t="s">
        <v>132</v>
      </c>
      <c r="C89" s="18" t="s">
        <v>133</v>
      </c>
      <c r="D89" s="7" t="s">
        <v>132</v>
      </c>
      <c r="E89" s="15"/>
      <c r="F89" s="15"/>
      <c r="G89" s="16"/>
      <c r="H89" s="9">
        <v>500000</v>
      </c>
      <c r="I89" s="10">
        <v>-229932</v>
      </c>
      <c r="J89" s="7">
        <v>0</v>
      </c>
      <c r="K89" s="9">
        <f t="shared" si="1"/>
        <v>270068</v>
      </c>
    </row>
    <row r="90" spans="1:13" x14ac:dyDescent="0.25">
      <c r="A90" s="18">
        <v>4</v>
      </c>
      <c r="B90" s="7" t="s">
        <v>132</v>
      </c>
      <c r="C90" s="18">
        <v>4.0999999999999996</v>
      </c>
      <c r="D90" s="7" t="s">
        <v>134</v>
      </c>
      <c r="E90" s="15"/>
      <c r="F90" s="15"/>
      <c r="G90" s="16"/>
      <c r="H90" s="9">
        <v>500000</v>
      </c>
      <c r="I90" s="10">
        <v>0</v>
      </c>
      <c r="J90" s="7">
        <v>0</v>
      </c>
      <c r="K90" s="9">
        <f t="shared" si="1"/>
        <v>500000</v>
      </c>
    </row>
    <row r="91" spans="1:13" x14ac:dyDescent="0.25">
      <c r="A91" s="18">
        <v>4</v>
      </c>
      <c r="B91" s="7" t="s">
        <v>132</v>
      </c>
      <c r="C91" s="7">
        <v>4.2</v>
      </c>
      <c r="D91" s="7" t="s">
        <v>135</v>
      </c>
      <c r="E91" s="15"/>
      <c r="F91" s="15"/>
      <c r="G91" s="16"/>
      <c r="H91" s="9"/>
      <c r="I91" s="10">
        <v>0</v>
      </c>
      <c r="J91" s="7">
        <v>0</v>
      </c>
      <c r="K91" s="9">
        <f t="shared" si="1"/>
        <v>0</v>
      </c>
    </row>
    <row r="92" spans="1:13" x14ac:dyDescent="0.25">
      <c r="A92" s="18">
        <v>4</v>
      </c>
      <c r="B92" s="7" t="s">
        <v>132</v>
      </c>
      <c r="C92" s="7">
        <v>4.3</v>
      </c>
      <c r="D92" s="7" t="s">
        <v>136</v>
      </c>
      <c r="E92" s="16">
        <v>79614</v>
      </c>
      <c r="F92" s="15"/>
      <c r="G92" s="16">
        <v>300</v>
      </c>
      <c r="H92" s="9">
        <f>+G92*E92</f>
        <v>23884200</v>
      </c>
      <c r="I92" s="10">
        <v>-18000000</v>
      </c>
      <c r="J92" s="7">
        <v>0</v>
      </c>
      <c r="K92" s="9">
        <f t="shared" si="1"/>
        <v>5884200</v>
      </c>
    </row>
    <row r="93" spans="1:13" x14ac:dyDescent="0.25">
      <c r="A93" s="18">
        <v>4</v>
      </c>
      <c r="B93" s="7" t="s">
        <v>132</v>
      </c>
      <c r="C93" s="7">
        <v>4.4000000000000004</v>
      </c>
      <c r="D93" s="7" t="s">
        <v>137</v>
      </c>
      <c r="E93" s="15"/>
      <c r="F93" s="15"/>
      <c r="G93" s="16"/>
      <c r="H93" s="9"/>
      <c r="I93" s="10">
        <v>-988920</v>
      </c>
      <c r="J93" s="7">
        <v>0</v>
      </c>
      <c r="K93" s="9">
        <f t="shared" si="1"/>
        <v>-988920</v>
      </c>
    </row>
    <row r="94" spans="1:13" x14ac:dyDescent="0.25">
      <c r="A94" s="18">
        <v>4</v>
      </c>
      <c r="B94" s="7" t="s">
        <v>132</v>
      </c>
      <c r="C94" s="7">
        <v>4.5</v>
      </c>
      <c r="D94" s="7" t="s">
        <v>138</v>
      </c>
      <c r="E94" s="15"/>
      <c r="F94" s="15"/>
      <c r="G94" s="16"/>
      <c r="H94" s="9"/>
      <c r="I94" s="10">
        <v>0</v>
      </c>
      <c r="J94" s="7">
        <v>0</v>
      </c>
      <c r="K94" s="9">
        <f t="shared" si="1"/>
        <v>0</v>
      </c>
    </row>
    <row r="95" spans="1:13" x14ac:dyDescent="0.25">
      <c r="A95" s="18">
        <v>4</v>
      </c>
      <c r="B95" s="7" t="s">
        <v>132</v>
      </c>
      <c r="C95" s="7">
        <v>4.5999999999999996</v>
      </c>
      <c r="D95" s="7" t="s">
        <v>139</v>
      </c>
      <c r="E95" s="15"/>
      <c r="F95" s="15"/>
      <c r="G95" s="16"/>
      <c r="H95" s="9">
        <v>20000000</v>
      </c>
      <c r="I95" s="10">
        <v>-20000000</v>
      </c>
      <c r="J95" s="7">
        <v>0</v>
      </c>
      <c r="K95" s="9">
        <f t="shared" si="1"/>
        <v>0</v>
      </c>
    </row>
    <row r="96" spans="1:13" x14ac:dyDescent="0.25">
      <c r="A96" s="18">
        <v>4</v>
      </c>
      <c r="B96" s="7" t="s">
        <v>132</v>
      </c>
      <c r="C96" s="7">
        <v>4.7</v>
      </c>
      <c r="D96" s="7" t="s">
        <v>140</v>
      </c>
      <c r="E96" s="15"/>
      <c r="F96" s="15">
        <v>1</v>
      </c>
      <c r="G96" s="16">
        <v>1500000</v>
      </c>
      <c r="H96" s="9">
        <f>+G96</f>
        <v>1500000</v>
      </c>
      <c r="I96" s="10">
        <v>-1242038</v>
      </c>
      <c r="J96" s="7">
        <v>0</v>
      </c>
      <c r="K96" s="9">
        <f>+H96+I96+J96</f>
        <v>257962</v>
      </c>
    </row>
    <row r="97" spans="1:11" x14ac:dyDescent="0.25">
      <c r="A97" s="18">
        <v>4</v>
      </c>
      <c r="B97" s="7" t="s">
        <v>132</v>
      </c>
      <c r="C97" s="7" t="s">
        <v>141</v>
      </c>
      <c r="D97" s="7" t="s">
        <v>142</v>
      </c>
      <c r="E97" s="15"/>
      <c r="F97" s="15">
        <v>1</v>
      </c>
      <c r="G97" s="16">
        <v>3000000</v>
      </c>
      <c r="H97" s="9">
        <v>3000000</v>
      </c>
      <c r="I97" s="10">
        <v>-3539368</v>
      </c>
      <c r="J97" s="7">
        <v>0</v>
      </c>
      <c r="K97" s="9">
        <f>+H97+I97+J97</f>
        <v>-539368</v>
      </c>
    </row>
    <row r="98" spans="1:11" x14ac:dyDescent="0.25">
      <c r="A98" s="7" t="s">
        <v>143</v>
      </c>
      <c r="B98" s="7" t="s">
        <v>144</v>
      </c>
      <c r="C98" s="7">
        <v>5</v>
      </c>
      <c r="D98" s="7" t="s">
        <v>144</v>
      </c>
      <c r="E98" s="15"/>
      <c r="F98" s="15"/>
      <c r="G98" s="16"/>
      <c r="H98" s="9">
        <v>0</v>
      </c>
      <c r="I98" s="10">
        <v>0</v>
      </c>
      <c r="J98" s="7">
        <v>0</v>
      </c>
      <c r="K98" s="9"/>
    </row>
    <row r="99" spans="1:11" x14ac:dyDescent="0.25">
      <c r="A99" s="7" t="s">
        <v>143</v>
      </c>
      <c r="B99" s="7" t="s">
        <v>144</v>
      </c>
      <c r="C99" s="7" t="s">
        <v>145</v>
      </c>
      <c r="D99" s="7" t="s">
        <v>146</v>
      </c>
      <c r="E99" s="15"/>
      <c r="F99" s="15"/>
      <c r="G99" s="16"/>
      <c r="H99" s="9">
        <v>0</v>
      </c>
      <c r="I99" s="10">
        <v>0</v>
      </c>
      <c r="J99" s="7">
        <v>0</v>
      </c>
      <c r="K99" s="9">
        <f t="shared" si="1"/>
        <v>0</v>
      </c>
    </row>
    <row r="100" spans="1:11" x14ac:dyDescent="0.25">
      <c r="A100" s="7" t="s">
        <v>143</v>
      </c>
      <c r="B100" s="7" t="s">
        <v>144</v>
      </c>
      <c r="C100" s="7" t="s">
        <v>147</v>
      </c>
      <c r="D100" s="7" t="s">
        <v>148</v>
      </c>
      <c r="E100" s="15"/>
      <c r="F100" s="15">
        <v>1</v>
      </c>
      <c r="G100" s="16">
        <v>2000000</v>
      </c>
      <c r="H100" s="9">
        <v>2000000</v>
      </c>
      <c r="I100" s="10">
        <v>-1044668</v>
      </c>
      <c r="J100" s="7">
        <v>0</v>
      </c>
      <c r="K100" s="9">
        <f t="shared" si="1"/>
        <v>955332</v>
      </c>
    </row>
    <row r="101" spans="1:11" x14ac:dyDescent="0.25">
      <c r="A101" s="7" t="s">
        <v>143</v>
      </c>
      <c r="B101" s="7" t="s">
        <v>144</v>
      </c>
      <c r="C101" s="7" t="s">
        <v>149</v>
      </c>
      <c r="D101" s="7" t="s">
        <v>150</v>
      </c>
      <c r="E101" s="15"/>
      <c r="F101" s="15">
        <v>3</v>
      </c>
      <c r="G101" s="16">
        <v>200000</v>
      </c>
      <c r="H101" s="9">
        <v>600000</v>
      </c>
      <c r="I101" s="10">
        <v>0</v>
      </c>
      <c r="J101" s="7">
        <v>0</v>
      </c>
      <c r="K101" s="9">
        <f t="shared" si="1"/>
        <v>600000</v>
      </c>
    </row>
    <row r="102" spans="1:11" x14ac:dyDescent="0.25">
      <c r="A102" s="7" t="s">
        <v>143</v>
      </c>
      <c r="B102" s="7" t="s">
        <v>144</v>
      </c>
      <c r="C102" s="7" t="s">
        <v>151</v>
      </c>
      <c r="D102" s="7" t="s">
        <v>152</v>
      </c>
      <c r="E102" s="15"/>
      <c r="F102" s="15">
        <v>1</v>
      </c>
      <c r="G102" s="16">
        <v>1000000</v>
      </c>
      <c r="H102" s="9">
        <v>1000000</v>
      </c>
      <c r="I102" s="10">
        <v>-99519</v>
      </c>
      <c r="J102" s="7">
        <v>0</v>
      </c>
      <c r="K102" s="9">
        <f t="shared" si="1"/>
        <v>900481</v>
      </c>
    </row>
    <row r="103" spans="1:11" x14ac:dyDescent="0.25">
      <c r="A103" s="7" t="s">
        <v>143</v>
      </c>
      <c r="B103" s="7" t="s">
        <v>144</v>
      </c>
      <c r="C103" s="7" t="s">
        <v>153</v>
      </c>
      <c r="D103" s="7" t="s">
        <v>154</v>
      </c>
      <c r="E103" s="15"/>
      <c r="F103" s="15">
        <v>1</v>
      </c>
      <c r="G103" s="16">
        <v>500000</v>
      </c>
      <c r="H103" s="9">
        <v>500000</v>
      </c>
      <c r="I103" s="10">
        <v>-32130</v>
      </c>
      <c r="J103" s="7">
        <v>0</v>
      </c>
      <c r="K103" s="9">
        <f t="shared" si="1"/>
        <v>467870</v>
      </c>
    </row>
    <row r="104" spans="1:11" x14ac:dyDescent="0.25">
      <c r="A104" s="7" t="s">
        <v>143</v>
      </c>
      <c r="B104" s="7" t="s">
        <v>144</v>
      </c>
      <c r="C104" s="7" t="s">
        <v>155</v>
      </c>
      <c r="D104" s="7" t="s">
        <v>156</v>
      </c>
      <c r="E104" s="15"/>
      <c r="F104" s="15"/>
      <c r="G104" s="16"/>
      <c r="H104" s="9">
        <v>0</v>
      </c>
      <c r="I104" s="10">
        <v>-32130</v>
      </c>
      <c r="J104" s="7">
        <v>0</v>
      </c>
      <c r="K104" s="9">
        <f t="shared" si="1"/>
        <v>-32130</v>
      </c>
    </row>
    <row r="105" spans="1:11" x14ac:dyDescent="0.25">
      <c r="A105" s="7" t="s">
        <v>143</v>
      </c>
      <c r="B105" s="7" t="s">
        <v>144</v>
      </c>
      <c r="C105" s="7" t="s">
        <v>157</v>
      </c>
      <c r="D105" s="7" t="s">
        <v>158</v>
      </c>
      <c r="E105" s="15"/>
      <c r="F105" s="15">
        <v>1</v>
      </c>
      <c r="G105" s="16">
        <v>500000</v>
      </c>
      <c r="H105" s="9">
        <v>500000</v>
      </c>
      <c r="I105" s="10">
        <v>0</v>
      </c>
      <c r="J105" s="7">
        <v>0</v>
      </c>
      <c r="K105" s="9">
        <f t="shared" si="1"/>
        <v>500000</v>
      </c>
    </row>
    <row r="106" spans="1:11" x14ac:dyDescent="0.25">
      <c r="A106" s="7" t="s">
        <v>143</v>
      </c>
      <c r="B106" s="7" t="s">
        <v>144</v>
      </c>
      <c r="C106" s="7" t="s">
        <v>159</v>
      </c>
      <c r="D106" s="7" t="s">
        <v>160</v>
      </c>
      <c r="E106" s="15"/>
      <c r="F106" s="15">
        <v>1</v>
      </c>
      <c r="G106" s="16">
        <v>400000</v>
      </c>
      <c r="H106" s="9">
        <v>400000</v>
      </c>
      <c r="I106" s="10">
        <v>-392157</v>
      </c>
      <c r="J106" s="7">
        <v>0</v>
      </c>
      <c r="K106" s="9">
        <f t="shared" si="1"/>
        <v>7843</v>
      </c>
    </row>
    <row r="107" spans="1:11" x14ac:dyDescent="0.25">
      <c r="A107" s="7" t="s">
        <v>143</v>
      </c>
      <c r="B107" s="7" t="s">
        <v>144</v>
      </c>
      <c r="C107" s="7" t="s">
        <v>161</v>
      </c>
      <c r="D107" s="7" t="s">
        <v>162</v>
      </c>
      <c r="E107" s="15"/>
      <c r="F107" s="15">
        <v>1</v>
      </c>
      <c r="G107" s="16">
        <v>500000</v>
      </c>
      <c r="H107" s="9">
        <v>500000</v>
      </c>
      <c r="I107" s="10">
        <v>-784314</v>
      </c>
      <c r="J107" s="7">
        <v>0</v>
      </c>
      <c r="K107" s="9">
        <f t="shared" si="1"/>
        <v>-284314</v>
      </c>
    </row>
    <row r="108" spans="1:11" x14ac:dyDescent="0.25">
      <c r="A108" s="7" t="s">
        <v>143</v>
      </c>
      <c r="B108" s="7" t="s">
        <v>144</v>
      </c>
      <c r="C108" s="7" t="s">
        <v>163</v>
      </c>
      <c r="D108" s="7" t="s">
        <v>164</v>
      </c>
      <c r="E108" s="15"/>
      <c r="F108" s="15"/>
      <c r="G108" s="16"/>
      <c r="H108" s="9">
        <v>0</v>
      </c>
      <c r="I108" s="10">
        <v>0</v>
      </c>
      <c r="J108" s="7">
        <v>0</v>
      </c>
      <c r="K108" s="9">
        <f t="shared" ref="K108:K141" si="2">+H108+I108+J108</f>
        <v>0</v>
      </c>
    </row>
    <row r="109" spans="1:11" x14ac:dyDescent="0.25">
      <c r="A109" s="7" t="s">
        <v>143</v>
      </c>
      <c r="B109" s="7" t="s">
        <v>144</v>
      </c>
      <c r="C109" s="7" t="s">
        <v>165</v>
      </c>
      <c r="D109" s="7" t="s">
        <v>166</v>
      </c>
      <c r="E109" s="15"/>
      <c r="F109" s="15"/>
      <c r="G109" s="16"/>
      <c r="H109" s="9">
        <v>0</v>
      </c>
      <c r="I109" s="10">
        <v>0</v>
      </c>
      <c r="J109" s="7">
        <v>0</v>
      </c>
      <c r="K109" s="9">
        <f t="shared" si="2"/>
        <v>0</v>
      </c>
    </row>
    <row r="110" spans="1:11" x14ac:dyDescent="0.25">
      <c r="A110" s="7" t="s">
        <v>143</v>
      </c>
      <c r="B110" s="7" t="s">
        <v>144</v>
      </c>
      <c r="C110" s="7" t="s">
        <v>167</v>
      </c>
      <c r="D110" s="7" t="s">
        <v>168</v>
      </c>
      <c r="E110" s="15"/>
      <c r="F110" s="15"/>
      <c r="G110" s="16"/>
      <c r="H110" s="9">
        <v>0</v>
      </c>
      <c r="I110" s="10">
        <v>0</v>
      </c>
      <c r="J110" s="7">
        <v>0</v>
      </c>
      <c r="K110" s="9">
        <f t="shared" si="2"/>
        <v>0</v>
      </c>
    </row>
    <row r="111" spans="1:11" x14ac:dyDescent="0.25">
      <c r="A111" s="7" t="s">
        <v>143</v>
      </c>
      <c r="B111" s="7" t="s">
        <v>144</v>
      </c>
      <c r="C111" s="7" t="s">
        <v>169</v>
      </c>
      <c r="D111" s="7" t="s">
        <v>170</v>
      </c>
      <c r="E111" s="15"/>
      <c r="F111" s="15">
        <v>1</v>
      </c>
      <c r="G111" s="16">
        <v>3000000</v>
      </c>
      <c r="H111" s="9">
        <v>3000000</v>
      </c>
      <c r="I111" s="10">
        <v>0</v>
      </c>
      <c r="J111" s="7">
        <v>0</v>
      </c>
      <c r="K111" s="9">
        <f t="shared" si="2"/>
        <v>3000000</v>
      </c>
    </row>
    <row r="112" spans="1:11" x14ac:dyDescent="0.25">
      <c r="A112" s="7" t="s">
        <v>143</v>
      </c>
      <c r="B112" s="7" t="s">
        <v>144</v>
      </c>
      <c r="C112" s="7" t="s">
        <v>171</v>
      </c>
      <c r="D112" s="7" t="s">
        <v>172</v>
      </c>
      <c r="E112" s="15"/>
      <c r="F112" s="15">
        <v>1</v>
      </c>
      <c r="G112" s="16">
        <v>1000000</v>
      </c>
      <c r="H112" s="9">
        <v>1000000</v>
      </c>
      <c r="I112" s="10">
        <v>-921625</v>
      </c>
      <c r="J112" s="7">
        <v>0</v>
      </c>
      <c r="K112" s="9">
        <f t="shared" si="2"/>
        <v>78375</v>
      </c>
    </row>
    <row r="113" spans="1:11" x14ac:dyDescent="0.25">
      <c r="A113" s="7" t="s">
        <v>143</v>
      </c>
      <c r="B113" s="7" t="s">
        <v>144</v>
      </c>
      <c r="C113" s="7" t="s">
        <v>173</v>
      </c>
      <c r="D113" s="7" t="s">
        <v>174</v>
      </c>
      <c r="E113" s="15"/>
      <c r="F113" s="15">
        <v>1</v>
      </c>
      <c r="G113" s="16">
        <v>500000</v>
      </c>
      <c r="H113" s="9">
        <v>500000</v>
      </c>
      <c r="I113" s="10">
        <v>0</v>
      </c>
      <c r="J113" s="7">
        <v>0</v>
      </c>
      <c r="K113" s="9">
        <f t="shared" si="2"/>
        <v>500000</v>
      </c>
    </row>
    <row r="114" spans="1:11" x14ac:dyDescent="0.25">
      <c r="A114" s="7" t="s">
        <v>143</v>
      </c>
      <c r="B114" s="7" t="s">
        <v>144</v>
      </c>
      <c r="C114" s="7" t="s">
        <v>175</v>
      </c>
      <c r="D114" s="7" t="s">
        <v>176</v>
      </c>
      <c r="E114" s="15"/>
      <c r="F114" s="15">
        <v>1</v>
      </c>
      <c r="G114" s="16">
        <v>2000000</v>
      </c>
      <c r="H114" s="9">
        <v>2000000</v>
      </c>
      <c r="I114" s="10">
        <v>-2000000</v>
      </c>
      <c r="J114" s="7">
        <v>0</v>
      </c>
      <c r="K114" s="9">
        <f t="shared" si="2"/>
        <v>0</v>
      </c>
    </row>
    <row r="115" spans="1:11" x14ac:dyDescent="0.25">
      <c r="A115" s="7" t="s">
        <v>143</v>
      </c>
      <c r="B115" s="7" t="s">
        <v>144</v>
      </c>
      <c r="C115" s="7" t="s">
        <v>177</v>
      </c>
      <c r="D115" s="7" t="s">
        <v>178</v>
      </c>
      <c r="E115" s="15"/>
      <c r="F115" s="15">
        <v>1</v>
      </c>
      <c r="G115" s="16">
        <v>500000</v>
      </c>
      <c r="H115" s="9">
        <v>500000</v>
      </c>
      <c r="I115" s="10">
        <v>0</v>
      </c>
      <c r="J115" s="7">
        <v>0</v>
      </c>
      <c r="K115" s="9">
        <f t="shared" si="2"/>
        <v>500000</v>
      </c>
    </row>
    <row r="116" spans="1:11" x14ac:dyDescent="0.25">
      <c r="A116" s="7" t="s">
        <v>143</v>
      </c>
      <c r="B116" s="7" t="s">
        <v>144</v>
      </c>
      <c r="C116" s="7" t="s">
        <v>179</v>
      </c>
      <c r="D116" s="7" t="s">
        <v>180</v>
      </c>
      <c r="E116" s="15"/>
      <c r="F116" s="15">
        <v>1</v>
      </c>
      <c r="G116" s="16">
        <v>2000000</v>
      </c>
      <c r="H116" s="9">
        <v>2000000</v>
      </c>
      <c r="I116" s="10">
        <v>-2008403</v>
      </c>
      <c r="J116" s="7">
        <v>0</v>
      </c>
      <c r="K116" s="9">
        <f t="shared" si="2"/>
        <v>-8403</v>
      </c>
    </row>
    <row r="117" spans="1:11" x14ac:dyDescent="0.25">
      <c r="A117" s="7" t="s">
        <v>143</v>
      </c>
      <c r="B117" s="7" t="s">
        <v>144</v>
      </c>
      <c r="C117" s="7" t="s">
        <v>181</v>
      </c>
      <c r="D117" s="7" t="s">
        <v>182</v>
      </c>
      <c r="E117" s="15"/>
      <c r="F117" s="15">
        <v>1</v>
      </c>
      <c r="G117" s="16">
        <v>2000000</v>
      </c>
      <c r="H117" s="9">
        <v>2000000</v>
      </c>
      <c r="I117" s="10">
        <v>-1102760</v>
      </c>
      <c r="J117" s="7">
        <v>0</v>
      </c>
      <c r="K117" s="9">
        <f t="shared" si="2"/>
        <v>897240</v>
      </c>
    </row>
    <row r="118" spans="1:11" x14ac:dyDescent="0.25">
      <c r="A118" s="7" t="s">
        <v>143</v>
      </c>
      <c r="B118" s="7" t="s">
        <v>144</v>
      </c>
      <c r="C118" s="7" t="s">
        <v>183</v>
      </c>
      <c r="D118" s="7" t="s">
        <v>184</v>
      </c>
      <c r="E118" s="15"/>
      <c r="F118" s="15">
        <v>10561</v>
      </c>
      <c r="G118" s="16">
        <v>5000</v>
      </c>
      <c r="H118" s="9">
        <f>+G118*F118+1491</f>
        <v>52806491</v>
      </c>
      <c r="I118" s="10">
        <v>-46100543</v>
      </c>
      <c r="J118" s="7">
        <v>0</v>
      </c>
      <c r="K118" s="9">
        <f t="shared" si="2"/>
        <v>6705948</v>
      </c>
    </row>
    <row r="119" spans="1:11" x14ac:dyDescent="0.25">
      <c r="A119" s="7" t="s">
        <v>143</v>
      </c>
      <c r="B119" s="7" t="s">
        <v>144</v>
      </c>
      <c r="C119" s="7" t="s">
        <v>185</v>
      </c>
      <c r="D119" s="7" t="s">
        <v>186</v>
      </c>
      <c r="E119" s="15"/>
      <c r="F119" s="15">
        <v>2575</v>
      </c>
      <c r="G119" s="16">
        <v>6500</v>
      </c>
      <c r="H119" s="9">
        <f>+G119*F119+260</f>
        <v>16737760</v>
      </c>
      <c r="I119" s="10">
        <v>-15234439</v>
      </c>
      <c r="J119" s="7">
        <v>0</v>
      </c>
      <c r="K119" s="9">
        <f t="shared" si="2"/>
        <v>1503321</v>
      </c>
    </row>
    <row r="120" spans="1:11" x14ac:dyDescent="0.25">
      <c r="A120" s="7" t="s">
        <v>143</v>
      </c>
      <c r="B120" s="7" t="s">
        <v>144</v>
      </c>
      <c r="C120" s="7" t="s">
        <v>187</v>
      </c>
      <c r="D120" s="7" t="s">
        <v>188</v>
      </c>
      <c r="E120" s="15"/>
      <c r="F120" s="15">
        <v>1</v>
      </c>
      <c r="G120" s="16">
        <v>500000</v>
      </c>
      <c r="H120" s="9">
        <v>500000</v>
      </c>
      <c r="I120" s="10">
        <v>-32130</v>
      </c>
      <c r="J120" s="7">
        <v>0</v>
      </c>
      <c r="K120" s="9">
        <f t="shared" si="2"/>
        <v>467870</v>
      </c>
    </row>
    <row r="121" spans="1:11" x14ac:dyDescent="0.25">
      <c r="A121" s="7" t="s">
        <v>143</v>
      </c>
      <c r="B121" s="7" t="s">
        <v>144</v>
      </c>
      <c r="C121" s="7" t="s">
        <v>189</v>
      </c>
      <c r="D121" s="7" t="s">
        <v>190</v>
      </c>
      <c r="E121" s="15"/>
      <c r="F121" s="15"/>
      <c r="G121" s="16"/>
      <c r="H121" s="9">
        <v>0</v>
      </c>
      <c r="I121" s="10">
        <v>0</v>
      </c>
      <c r="J121" s="7">
        <v>0</v>
      </c>
      <c r="K121" s="9">
        <f t="shared" si="2"/>
        <v>0</v>
      </c>
    </row>
    <row r="122" spans="1:11" x14ac:dyDescent="0.25">
      <c r="A122" s="7" t="s">
        <v>143</v>
      </c>
      <c r="B122" s="7" t="s">
        <v>144</v>
      </c>
      <c r="C122" s="7" t="s">
        <v>191</v>
      </c>
      <c r="D122" s="7" t="s">
        <v>192</v>
      </c>
      <c r="E122" s="15"/>
      <c r="F122" s="15">
        <v>1</v>
      </c>
      <c r="G122" s="16">
        <v>6000000</v>
      </c>
      <c r="H122" s="9">
        <v>6000000</v>
      </c>
      <c r="I122" s="10">
        <v>-5637048</v>
      </c>
      <c r="J122" s="7">
        <v>0</v>
      </c>
      <c r="K122" s="9">
        <f t="shared" si="2"/>
        <v>362952</v>
      </c>
    </row>
    <row r="123" spans="1:11" x14ac:dyDescent="0.25">
      <c r="A123" s="7" t="s">
        <v>143</v>
      </c>
      <c r="B123" s="7" t="s">
        <v>144</v>
      </c>
      <c r="C123" s="7" t="s">
        <v>193</v>
      </c>
      <c r="D123" s="7" t="s">
        <v>194</v>
      </c>
      <c r="E123" s="15"/>
      <c r="F123" s="15">
        <v>1</v>
      </c>
      <c r="G123" s="16">
        <v>1500000</v>
      </c>
      <c r="H123" s="9">
        <v>1500000</v>
      </c>
      <c r="I123" s="10">
        <v>-398985</v>
      </c>
      <c r="J123" s="7">
        <v>0</v>
      </c>
      <c r="K123" s="9">
        <f t="shared" si="2"/>
        <v>1101015</v>
      </c>
    </row>
    <row r="124" spans="1:11" x14ac:dyDescent="0.25">
      <c r="A124" s="7" t="s">
        <v>143</v>
      </c>
      <c r="B124" s="7" t="s">
        <v>144</v>
      </c>
      <c r="C124" s="7" t="s">
        <v>195</v>
      </c>
      <c r="D124" s="7" t="s">
        <v>196</v>
      </c>
      <c r="E124" s="15"/>
      <c r="F124" s="15">
        <v>1</v>
      </c>
      <c r="G124" s="16">
        <v>2000000</v>
      </c>
      <c r="H124" s="9">
        <v>2000000</v>
      </c>
      <c r="I124" s="10">
        <v>-821100</v>
      </c>
      <c r="J124" s="7">
        <v>0</v>
      </c>
      <c r="K124" s="9">
        <f t="shared" si="2"/>
        <v>1178900</v>
      </c>
    </row>
    <row r="125" spans="1:11" x14ac:dyDescent="0.25">
      <c r="A125" s="7" t="s">
        <v>143</v>
      </c>
      <c r="B125" s="7" t="s">
        <v>144</v>
      </c>
      <c r="C125" s="7" t="s">
        <v>197</v>
      </c>
      <c r="D125" s="7" t="s">
        <v>198</v>
      </c>
      <c r="E125" s="15"/>
      <c r="F125" s="15"/>
      <c r="G125" s="16"/>
      <c r="H125" s="9">
        <v>0</v>
      </c>
      <c r="I125" s="10">
        <v>0</v>
      </c>
      <c r="J125" s="7">
        <v>0</v>
      </c>
      <c r="K125" s="9">
        <f t="shared" si="2"/>
        <v>0</v>
      </c>
    </row>
    <row r="126" spans="1:11" x14ac:dyDescent="0.25">
      <c r="A126" s="7" t="s">
        <v>143</v>
      </c>
      <c r="B126" s="7" t="s">
        <v>144</v>
      </c>
      <c r="C126" s="7" t="s">
        <v>199</v>
      </c>
      <c r="D126" s="7" t="s">
        <v>200</v>
      </c>
      <c r="E126" s="15"/>
      <c r="F126" s="15">
        <v>1</v>
      </c>
      <c r="G126" s="16">
        <v>6000000</v>
      </c>
      <c r="H126" s="9">
        <v>6000000</v>
      </c>
      <c r="I126" s="10">
        <v>-7652512</v>
      </c>
      <c r="J126" s="7">
        <v>0</v>
      </c>
      <c r="K126" s="9">
        <f t="shared" si="2"/>
        <v>-1652512</v>
      </c>
    </row>
    <row r="127" spans="1:11" x14ac:dyDescent="0.25">
      <c r="A127" s="7" t="s">
        <v>143</v>
      </c>
      <c r="B127" s="7" t="s">
        <v>144</v>
      </c>
      <c r="C127" s="7" t="s">
        <v>201</v>
      </c>
      <c r="D127" s="7" t="s">
        <v>202</v>
      </c>
      <c r="E127" s="15"/>
      <c r="F127" s="15">
        <v>1</v>
      </c>
      <c r="G127" s="16">
        <v>2000000</v>
      </c>
      <c r="H127" s="9">
        <v>2000000</v>
      </c>
      <c r="I127" s="10">
        <v>-1922644</v>
      </c>
      <c r="J127" s="7">
        <v>0</v>
      </c>
      <c r="K127" s="9">
        <f t="shared" si="2"/>
        <v>77356</v>
      </c>
    </row>
    <row r="128" spans="1:11" x14ac:dyDescent="0.25">
      <c r="A128" s="7" t="s">
        <v>143</v>
      </c>
      <c r="B128" s="7" t="s">
        <v>144</v>
      </c>
      <c r="C128" s="7" t="s">
        <v>203</v>
      </c>
      <c r="D128" s="7" t="s">
        <v>204</v>
      </c>
      <c r="E128" s="15"/>
      <c r="F128" s="15">
        <v>2</v>
      </c>
      <c r="G128" s="16">
        <v>350000</v>
      </c>
      <c r="H128" s="9">
        <f>+G128*F128</f>
        <v>700000</v>
      </c>
      <c r="I128" s="10">
        <v>-820000</v>
      </c>
      <c r="J128" s="7">
        <v>0</v>
      </c>
      <c r="K128" s="9">
        <f t="shared" si="2"/>
        <v>-120000</v>
      </c>
    </row>
    <row r="129" spans="1:13" x14ac:dyDescent="0.25">
      <c r="A129" s="7" t="s">
        <v>143</v>
      </c>
      <c r="B129" s="7" t="s">
        <v>144</v>
      </c>
      <c r="C129" s="7" t="s">
        <v>205</v>
      </c>
      <c r="D129" s="7" t="s">
        <v>206</v>
      </c>
      <c r="E129" s="15"/>
      <c r="F129" s="15">
        <v>1</v>
      </c>
      <c r="G129" s="16">
        <v>24000000</v>
      </c>
      <c r="H129" s="9">
        <f>+G129*F129</f>
        <v>24000000</v>
      </c>
      <c r="I129" s="10">
        <v>0</v>
      </c>
      <c r="J129" s="7">
        <v>0</v>
      </c>
      <c r="K129" s="9">
        <f>+H129+I129+J129</f>
        <v>24000000</v>
      </c>
    </row>
    <row r="130" spans="1:13" x14ac:dyDescent="0.25">
      <c r="A130" s="7" t="s">
        <v>143</v>
      </c>
      <c r="B130" s="7" t="s">
        <v>144</v>
      </c>
      <c r="C130" s="7" t="s">
        <v>207</v>
      </c>
      <c r="D130" s="7" t="s">
        <v>208</v>
      </c>
      <c r="E130" s="15"/>
      <c r="F130" s="15">
        <v>1</v>
      </c>
      <c r="G130" s="16">
        <v>2000000</v>
      </c>
      <c r="H130" s="9">
        <f>+G130</f>
        <v>2000000</v>
      </c>
      <c r="I130" s="10">
        <v>-2994927</v>
      </c>
      <c r="J130" s="7">
        <v>0</v>
      </c>
      <c r="K130" s="9">
        <f t="shared" si="2"/>
        <v>-994927</v>
      </c>
    </row>
    <row r="131" spans="1:13" x14ac:dyDescent="0.25">
      <c r="A131" s="7" t="s">
        <v>143</v>
      </c>
      <c r="B131" s="7" t="s">
        <v>144</v>
      </c>
      <c r="C131" s="7" t="s">
        <v>209</v>
      </c>
      <c r="D131" s="7" t="s">
        <v>210</v>
      </c>
      <c r="E131" s="15"/>
      <c r="F131" s="15">
        <v>1</v>
      </c>
      <c r="G131" s="16">
        <v>11000000</v>
      </c>
      <c r="H131" s="9">
        <v>11000000</v>
      </c>
      <c r="I131" s="10">
        <v>-13882597</v>
      </c>
      <c r="J131" s="7">
        <v>0</v>
      </c>
      <c r="K131" s="9">
        <f>+H131+I131+J131</f>
        <v>-2882597</v>
      </c>
    </row>
    <row r="132" spans="1:13" x14ac:dyDescent="0.25">
      <c r="A132" s="7" t="s">
        <v>143</v>
      </c>
      <c r="B132" s="7" t="s">
        <v>144</v>
      </c>
      <c r="C132" s="7" t="s">
        <v>211</v>
      </c>
      <c r="D132" s="7" t="s">
        <v>212</v>
      </c>
      <c r="E132" s="15"/>
      <c r="F132" s="15">
        <v>1</v>
      </c>
      <c r="G132" s="16">
        <v>3600000</v>
      </c>
      <c r="H132" s="9">
        <v>3600000</v>
      </c>
      <c r="I132" s="10">
        <v>-3650000</v>
      </c>
      <c r="J132" s="7">
        <v>0</v>
      </c>
      <c r="K132" s="9">
        <f>+H132+I132+J132</f>
        <v>-50000</v>
      </c>
    </row>
    <row r="133" spans="1:13" x14ac:dyDescent="0.25">
      <c r="A133" s="7" t="s">
        <v>143</v>
      </c>
      <c r="B133" s="7" t="s">
        <v>144</v>
      </c>
      <c r="C133" s="7" t="s">
        <v>213</v>
      </c>
      <c r="D133" s="7" t="s">
        <v>214</v>
      </c>
      <c r="E133" s="15"/>
      <c r="F133" s="15"/>
      <c r="G133" s="16"/>
      <c r="H133" s="9">
        <v>3000000</v>
      </c>
      <c r="I133" s="10">
        <v>-1799450</v>
      </c>
      <c r="J133" s="7">
        <v>0</v>
      </c>
      <c r="K133" s="9">
        <f>+H133+I133+J133</f>
        <v>1200550</v>
      </c>
      <c r="M133" s="3"/>
    </row>
    <row r="134" spans="1:13" x14ac:dyDescent="0.25">
      <c r="A134" s="7" t="s">
        <v>143</v>
      </c>
      <c r="B134" s="7" t="s">
        <v>144</v>
      </c>
      <c r="C134" s="7" t="s">
        <v>215</v>
      </c>
      <c r="D134" s="7" t="s">
        <v>216</v>
      </c>
      <c r="E134" s="15"/>
      <c r="F134" s="7"/>
      <c r="G134" s="7"/>
      <c r="H134" s="9">
        <v>1000000</v>
      </c>
      <c r="I134" s="10">
        <v>-1186210</v>
      </c>
      <c r="J134" s="7">
        <v>0</v>
      </c>
      <c r="K134" s="9">
        <f t="shared" ref="K134:K139" si="3">+H134+I134+J134</f>
        <v>-186210</v>
      </c>
      <c r="M134" s="3"/>
    </row>
    <row r="135" spans="1:13" x14ac:dyDescent="0.25">
      <c r="A135" s="7" t="s">
        <v>143</v>
      </c>
      <c r="B135" s="7" t="s">
        <v>144</v>
      </c>
      <c r="C135" s="7" t="s">
        <v>217</v>
      </c>
      <c r="D135" s="7" t="s">
        <v>218</v>
      </c>
      <c r="E135" s="15"/>
      <c r="F135" s="15"/>
      <c r="G135" s="16"/>
      <c r="H135" s="9"/>
      <c r="I135" s="10">
        <v>0</v>
      </c>
      <c r="J135" s="7">
        <v>0</v>
      </c>
      <c r="K135" s="9">
        <f t="shared" si="3"/>
        <v>0</v>
      </c>
    </row>
    <row r="136" spans="1:13" x14ac:dyDescent="0.25">
      <c r="A136" s="7" t="s">
        <v>143</v>
      </c>
      <c r="B136" s="7" t="s">
        <v>144</v>
      </c>
      <c r="C136" s="7" t="s">
        <v>219</v>
      </c>
      <c r="D136" s="7" t="s">
        <v>220</v>
      </c>
      <c r="E136" s="15"/>
      <c r="F136" s="15">
        <v>14850</v>
      </c>
      <c r="G136" s="16">
        <v>6000</v>
      </c>
      <c r="H136" s="9">
        <f>+F136*G136</f>
        <v>89100000</v>
      </c>
      <c r="I136" s="10">
        <v>-25809088</v>
      </c>
      <c r="J136" s="7">
        <v>0</v>
      </c>
      <c r="K136" s="9">
        <f t="shared" si="3"/>
        <v>63290912</v>
      </c>
    </row>
    <row r="137" spans="1:13" x14ac:dyDescent="0.25">
      <c r="A137" s="7" t="s">
        <v>143</v>
      </c>
      <c r="B137" s="7" t="s">
        <v>144</v>
      </c>
      <c r="C137" s="7" t="s">
        <v>221</v>
      </c>
      <c r="D137" s="7" t="s">
        <v>222</v>
      </c>
      <c r="E137" s="15"/>
      <c r="F137" s="15">
        <v>200</v>
      </c>
      <c r="G137" s="16">
        <v>5000</v>
      </c>
      <c r="H137" s="9">
        <v>1000000</v>
      </c>
      <c r="I137" s="10">
        <v>0</v>
      </c>
      <c r="J137" s="7">
        <v>0</v>
      </c>
      <c r="K137" s="9">
        <f t="shared" si="3"/>
        <v>1000000</v>
      </c>
    </row>
    <row r="138" spans="1:13" x14ac:dyDescent="0.25">
      <c r="A138" s="7" t="s">
        <v>143</v>
      </c>
      <c r="B138" s="7" t="s">
        <v>144</v>
      </c>
      <c r="C138" s="7" t="s">
        <v>223</v>
      </c>
      <c r="D138" s="7" t="s">
        <v>224</v>
      </c>
      <c r="E138" s="15"/>
      <c r="F138" s="15">
        <v>6000</v>
      </c>
      <c r="G138" s="16">
        <v>1000</v>
      </c>
      <c r="H138" s="9">
        <f>+G138*F138</f>
        <v>6000000</v>
      </c>
      <c r="I138" s="10">
        <v>0</v>
      </c>
      <c r="J138" s="7">
        <v>0</v>
      </c>
      <c r="K138" s="9">
        <f t="shared" si="3"/>
        <v>6000000</v>
      </c>
    </row>
    <row r="139" spans="1:13" x14ac:dyDescent="0.25">
      <c r="A139" s="7" t="s">
        <v>143</v>
      </c>
      <c r="B139" s="7" t="s">
        <v>144</v>
      </c>
      <c r="C139" s="7" t="s">
        <v>225</v>
      </c>
      <c r="D139" s="7" t="s">
        <v>226</v>
      </c>
      <c r="E139" s="15"/>
      <c r="F139" s="15">
        <v>6000</v>
      </c>
      <c r="G139" s="16">
        <v>500</v>
      </c>
      <c r="H139" s="9">
        <f>+G139*F139</f>
        <v>3000000</v>
      </c>
      <c r="I139" s="10">
        <v>0</v>
      </c>
      <c r="J139" s="7">
        <v>0</v>
      </c>
      <c r="K139" s="9">
        <f t="shared" si="3"/>
        <v>3000000</v>
      </c>
    </row>
    <row r="140" spans="1:13" x14ac:dyDescent="0.25">
      <c r="A140" s="7" t="s">
        <v>143</v>
      </c>
      <c r="B140" s="7" t="s">
        <v>144</v>
      </c>
      <c r="C140" s="7" t="s">
        <v>227</v>
      </c>
      <c r="D140" s="7" t="s">
        <v>228</v>
      </c>
      <c r="E140" s="15"/>
      <c r="F140" s="15">
        <v>14850</v>
      </c>
      <c r="G140" s="16">
        <v>1000</v>
      </c>
      <c r="H140" s="9">
        <f>+G140*F140</f>
        <v>14850000</v>
      </c>
      <c r="I140" s="10">
        <v>-8175627</v>
      </c>
      <c r="J140" s="7">
        <v>0</v>
      </c>
      <c r="K140" s="9">
        <f t="shared" si="2"/>
        <v>6674373</v>
      </c>
    </row>
    <row r="141" spans="1:13" x14ac:dyDescent="0.25">
      <c r="A141" s="7" t="s">
        <v>143</v>
      </c>
      <c r="B141" s="7" t="s">
        <v>144</v>
      </c>
      <c r="C141" s="7" t="s">
        <v>229</v>
      </c>
      <c r="D141" s="7" t="s">
        <v>230</v>
      </c>
      <c r="E141" s="15"/>
      <c r="F141" s="15">
        <v>1</v>
      </c>
      <c r="G141" s="16">
        <v>500000</v>
      </c>
      <c r="H141" s="9">
        <v>500000</v>
      </c>
      <c r="I141" s="10">
        <v>-1057700</v>
      </c>
      <c r="J141" s="7">
        <v>0</v>
      </c>
      <c r="K141" s="9">
        <f t="shared" si="2"/>
        <v>-557700</v>
      </c>
    </row>
    <row r="142" spans="1:13" x14ac:dyDescent="0.25">
      <c r="A142" s="7">
        <v>9</v>
      </c>
      <c r="B142" s="7" t="s">
        <v>231</v>
      </c>
      <c r="C142" s="7">
        <v>9.1</v>
      </c>
      <c r="D142" s="7" t="s">
        <v>232</v>
      </c>
      <c r="E142" s="15"/>
      <c r="F142" s="15"/>
      <c r="G142" s="16"/>
      <c r="H142" s="9"/>
      <c r="I142" s="10">
        <v>0</v>
      </c>
      <c r="J142" s="7">
        <v>0</v>
      </c>
      <c r="K142" s="9">
        <f>+H142+I142+J142</f>
        <v>0</v>
      </c>
    </row>
    <row r="143" spans="1:13" x14ac:dyDescent="0.25">
      <c r="A143" s="26">
        <v>10</v>
      </c>
      <c r="B143" s="7" t="s">
        <v>233</v>
      </c>
      <c r="C143" s="7">
        <v>9.1999999999999993</v>
      </c>
      <c r="D143" s="7" t="s">
        <v>233</v>
      </c>
      <c r="E143" s="15"/>
      <c r="F143" s="15"/>
      <c r="G143" s="16"/>
      <c r="H143" s="9"/>
      <c r="I143" s="10">
        <v>0</v>
      </c>
      <c r="J143" s="7">
        <v>0</v>
      </c>
      <c r="K143" s="9">
        <f>+H143+I143+J143</f>
        <v>0</v>
      </c>
    </row>
    <row r="144" spans="1:13" x14ac:dyDescent="0.25">
      <c r="B144" s="7"/>
      <c r="C144" s="7">
        <v>9.3000000000000007</v>
      </c>
      <c r="D144" s="7" t="s">
        <v>234</v>
      </c>
      <c r="E144" s="15"/>
      <c r="F144" s="15"/>
      <c r="G144" s="16"/>
      <c r="H144" s="9"/>
      <c r="I144" s="10">
        <v>0</v>
      </c>
      <c r="J144" s="7">
        <v>0</v>
      </c>
      <c r="K144" s="9">
        <f>+H144+I144+J144</f>
        <v>0</v>
      </c>
    </row>
    <row r="145" spans="2:11" x14ac:dyDescent="0.25">
      <c r="B145" s="31" t="s">
        <v>235</v>
      </c>
      <c r="C145" s="31"/>
      <c r="D145" s="31"/>
      <c r="E145" s="5"/>
      <c r="F145" s="5"/>
      <c r="G145" s="6"/>
      <c r="H145" s="27">
        <f>SUM(H20:H144)</f>
        <v>748886888.64999998</v>
      </c>
      <c r="I145" s="27">
        <f>SUM(I20:I144)</f>
        <v>-540611801</v>
      </c>
      <c r="J145" s="27">
        <f>SUM(J20:J144)</f>
        <v>0</v>
      </c>
      <c r="K145" s="27">
        <f>SUM(K20:K144)</f>
        <v>171834172</v>
      </c>
    </row>
    <row r="146" spans="2:11" x14ac:dyDescent="0.25">
      <c r="I146" s="3"/>
      <c r="J146" s="3"/>
      <c r="K146" s="3"/>
    </row>
    <row r="147" spans="2:11" x14ac:dyDescent="0.25">
      <c r="B147" s="31" t="s">
        <v>236</v>
      </c>
      <c r="C147" s="31"/>
      <c r="D147" s="31"/>
      <c r="E147" s="5"/>
      <c r="F147" s="5"/>
      <c r="G147" s="6"/>
      <c r="H147" s="27">
        <f>+H16-H145</f>
        <v>-68575.649999976158</v>
      </c>
      <c r="I147" s="27">
        <f>+I16+I145</f>
        <v>193012336</v>
      </c>
      <c r="J147" s="27">
        <f>+J16+J145</f>
        <v>0</v>
      </c>
      <c r="K147" s="27">
        <f>+I147+J147</f>
        <v>193012336</v>
      </c>
    </row>
    <row r="148" spans="2:11" x14ac:dyDescent="0.25">
      <c r="K148" s="3"/>
    </row>
    <row r="149" spans="2:11" x14ac:dyDescent="0.25">
      <c r="I149" s="3"/>
      <c r="K149" s="28"/>
    </row>
    <row r="150" spans="2:11" x14ac:dyDescent="0.25">
      <c r="I150" s="3"/>
      <c r="J150" s="3"/>
      <c r="K150" s="3"/>
    </row>
    <row r="151" spans="2:11" x14ac:dyDescent="0.25">
      <c r="I151" s="3"/>
    </row>
    <row r="152" spans="2:11" x14ac:dyDescent="0.25">
      <c r="E152" s="29"/>
    </row>
    <row r="153" spans="2:11" x14ac:dyDescent="0.25">
      <c r="E153" s="30"/>
    </row>
    <row r="154" spans="2:11" x14ac:dyDescent="0.25">
      <c r="E154" s="30"/>
    </row>
    <row r="155" spans="2:11" x14ac:dyDescent="0.25">
      <c r="E155" s="30"/>
    </row>
    <row r="156" spans="2:11" x14ac:dyDescent="0.25">
      <c r="E156" s="30"/>
    </row>
    <row r="157" spans="2:11" x14ac:dyDescent="0.25">
      <c r="E157" s="30"/>
    </row>
    <row r="158" spans="2:11" x14ac:dyDescent="0.25">
      <c r="E158" s="30"/>
    </row>
  </sheetData>
  <mergeCells count="6">
    <mergeCell ref="B147:D147"/>
    <mergeCell ref="B4:K4"/>
    <mergeCell ref="B5:K5"/>
    <mergeCell ref="B16:D16"/>
    <mergeCell ref="B18:K18"/>
    <mergeCell ref="B145:D145"/>
  </mergeCells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Ppto Jamboree Nacional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</dc:creator>
  <cp:lastModifiedBy>aleja</cp:lastModifiedBy>
  <cp:lastPrinted>2021-03-31T22:45:12Z</cp:lastPrinted>
  <dcterms:created xsi:type="dcterms:W3CDTF">2021-03-31T22:31:37Z</dcterms:created>
  <dcterms:modified xsi:type="dcterms:W3CDTF">2021-04-02T09:39:26Z</dcterms:modified>
</cp:coreProperties>
</file>